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entralny.power.com.pl\ifirma\bok-ifirma\kierownik BOK\excel zdrowotna\"/>
    </mc:Choice>
  </mc:AlternateContent>
  <xr:revisionPtr revIDLastSave="0" documentId="13_ncr:1_{8482EE79-798F-4620-B8D6-140BAD6F903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kładka zdrowotna " sheetId="1" r:id="rId1"/>
    <sheet name="dane pomocnicze" sheetId="2" r:id="rId2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T22" i="2" l="1"/>
  <c r="T18" i="2"/>
  <c r="T17" i="2"/>
  <c r="K17" i="2"/>
  <c r="R22" i="2" s="1"/>
  <c r="J17" i="2"/>
  <c r="I17" i="2"/>
  <c r="H17" i="2"/>
  <c r="G17" i="2"/>
  <c r="F17" i="2"/>
  <c r="E17" i="2"/>
  <c r="T16" i="2"/>
  <c r="K16" i="2"/>
  <c r="L16" i="2" s="1"/>
  <c r="J16" i="2"/>
  <c r="I16" i="2"/>
  <c r="H16" i="2"/>
  <c r="G16" i="2"/>
  <c r="F16" i="2"/>
  <c r="E16" i="2"/>
  <c r="T15" i="2"/>
  <c r="L15" i="2"/>
  <c r="K15" i="2"/>
  <c r="J15" i="2"/>
  <c r="I15" i="2"/>
  <c r="H15" i="2"/>
  <c r="G15" i="2"/>
  <c r="F15" i="2"/>
  <c r="E15" i="2"/>
  <c r="U14" i="2"/>
  <c r="T14" i="2"/>
  <c r="L14" i="2"/>
  <c r="K14" i="2"/>
  <c r="J14" i="2"/>
  <c r="I14" i="2"/>
  <c r="H14" i="2"/>
  <c r="G14" i="2"/>
  <c r="F14" i="2"/>
  <c r="E14" i="2"/>
  <c r="T13" i="2"/>
  <c r="K13" i="2"/>
  <c r="L13" i="2" s="1"/>
  <c r="J13" i="2"/>
  <c r="I13" i="2"/>
  <c r="H13" i="2"/>
  <c r="G13" i="2"/>
  <c r="F13" i="2"/>
  <c r="E13" i="2"/>
  <c r="T12" i="2"/>
  <c r="K12" i="2"/>
  <c r="L12" i="2" s="1"/>
  <c r="J12" i="2"/>
  <c r="I12" i="2"/>
  <c r="H12" i="2"/>
  <c r="G12" i="2"/>
  <c r="F12" i="2"/>
  <c r="E12" i="2"/>
  <c r="T11" i="2"/>
  <c r="L11" i="2"/>
  <c r="K11" i="2"/>
  <c r="J11" i="2"/>
  <c r="I11" i="2"/>
  <c r="H11" i="2"/>
  <c r="G11" i="2"/>
  <c r="F11" i="2"/>
  <c r="E11" i="2"/>
  <c r="T10" i="2"/>
  <c r="L10" i="2"/>
  <c r="K10" i="2"/>
  <c r="J10" i="2"/>
  <c r="I10" i="2"/>
  <c r="H10" i="2"/>
  <c r="G10" i="2"/>
  <c r="F10" i="2"/>
  <c r="E10" i="2"/>
  <c r="T9" i="2"/>
  <c r="K9" i="2"/>
  <c r="L9" i="2" s="1"/>
  <c r="J9" i="2"/>
  <c r="I9" i="2"/>
  <c r="H9" i="2"/>
  <c r="G9" i="2"/>
  <c r="F9" i="2"/>
  <c r="E9" i="2"/>
  <c r="T8" i="2"/>
  <c r="K8" i="2"/>
  <c r="L8" i="2" s="1"/>
  <c r="M8" i="2" s="1"/>
  <c r="J8" i="2"/>
  <c r="I8" i="2"/>
  <c r="H8" i="2"/>
  <c r="G8" i="2"/>
  <c r="F8" i="2"/>
  <c r="E8" i="2"/>
  <c r="U7" i="2"/>
  <c r="T7" i="2"/>
  <c r="L7" i="2"/>
  <c r="M7" i="2" s="1"/>
  <c r="K7" i="2"/>
  <c r="J7" i="2"/>
  <c r="I7" i="2"/>
  <c r="H7" i="2"/>
  <c r="G7" i="2"/>
  <c r="F7" i="2"/>
  <c r="E7" i="2"/>
  <c r="U6" i="2"/>
  <c r="T6" i="2"/>
  <c r="M6" i="2"/>
  <c r="P6" i="2" s="1"/>
  <c r="L6" i="2"/>
  <c r="K6" i="2"/>
  <c r="J6" i="2"/>
  <c r="I6" i="2"/>
  <c r="H6" i="2"/>
  <c r="G6" i="2"/>
  <c r="F6" i="2"/>
  <c r="E6" i="2"/>
  <c r="Q3" i="2"/>
  <c r="U13" i="2" s="1"/>
  <c r="Q2" i="2"/>
  <c r="F36" i="1"/>
  <c r="E36" i="1"/>
  <c r="R6" i="2" l="1"/>
  <c r="L6" i="1" s="1"/>
  <c r="M6" i="1"/>
  <c r="S22" i="2"/>
  <c r="P7" i="2"/>
  <c r="O7" i="2"/>
  <c r="N7" i="2"/>
  <c r="Q7" i="2" s="1"/>
  <c r="P8" i="2"/>
  <c r="O8" i="2"/>
  <c r="N8" i="2"/>
  <c r="Q8" i="2" s="1"/>
  <c r="N6" i="2"/>
  <c r="U15" i="2"/>
  <c r="U22" i="2"/>
  <c r="O6" i="2"/>
  <c r="U8" i="2"/>
  <c r="U18" i="2" s="1"/>
  <c r="U16" i="2"/>
  <c r="L17" i="2"/>
  <c r="U9" i="2"/>
  <c r="U17" i="2"/>
  <c r="U11" i="2"/>
  <c r="U10" i="2"/>
  <c r="U12" i="2"/>
  <c r="Q6" i="2" l="1"/>
  <c r="S23" i="2"/>
  <c r="M19" i="1" s="1"/>
  <c r="E37" i="1" s="1"/>
  <c r="R8" i="2"/>
  <c r="L8" i="1" s="1"/>
  <c r="M8" i="1"/>
  <c r="U23" i="2"/>
  <c r="O19" i="1" s="1"/>
  <c r="F37" i="1" s="1"/>
  <c r="S7" i="2"/>
  <c r="N7" i="1" s="1"/>
  <c r="O7" i="1"/>
  <c r="M7" i="1"/>
  <c r="R7" i="2"/>
  <c r="L7" i="1" s="1"/>
  <c r="O8" i="1"/>
  <c r="S8" i="2"/>
  <c r="N8" i="1" s="1"/>
  <c r="M9" i="2"/>
  <c r="S6" i="2" l="1"/>
  <c r="N6" i="1" s="1"/>
  <c r="O6" i="1"/>
  <c r="P9" i="2"/>
  <c r="O9" i="2"/>
  <c r="N9" i="2"/>
  <c r="Q9" i="2" l="1"/>
  <c r="M10" i="2"/>
  <c r="M9" i="1"/>
  <c r="R9" i="2"/>
  <c r="L9" i="1" s="1"/>
  <c r="P10" i="2" l="1"/>
  <c r="O10" i="2"/>
  <c r="N10" i="2"/>
  <c r="O9" i="1"/>
  <c r="S9" i="2"/>
  <c r="N9" i="1" s="1"/>
  <c r="Q10" i="2" l="1"/>
  <c r="M11" i="2"/>
  <c r="M10" i="1"/>
  <c r="R10" i="2"/>
  <c r="L10" i="1" s="1"/>
  <c r="O11" i="2" l="1"/>
  <c r="N11" i="2"/>
  <c r="P11" i="2"/>
  <c r="O10" i="1"/>
  <c r="S10" i="2"/>
  <c r="N10" i="1" s="1"/>
  <c r="M11" i="1" l="1"/>
  <c r="R11" i="2"/>
  <c r="L11" i="1" s="1"/>
  <c r="Q11" i="2"/>
  <c r="M12" i="2"/>
  <c r="S11" i="2" l="1"/>
  <c r="N11" i="1" s="1"/>
  <c r="O11" i="1"/>
  <c r="N12" i="2"/>
  <c r="P12" i="2"/>
  <c r="O12" i="2"/>
  <c r="R12" i="2" l="1"/>
  <c r="L12" i="1" s="1"/>
  <c r="M12" i="1"/>
  <c r="Q12" i="2"/>
  <c r="M13" i="2"/>
  <c r="N13" i="2" l="1"/>
  <c r="P13" i="2"/>
  <c r="O13" i="2"/>
  <c r="O12" i="1"/>
  <c r="S12" i="2"/>
  <c r="N12" i="1" s="1"/>
  <c r="M13" i="1" l="1"/>
  <c r="R13" i="2"/>
  <c r="L13" i="1" s="1"/>
  <c r="Q13" i="2"/>
  <c r="M14" i="2"/>
  <c r="P14" i="2" l="1"/>
  <c r="O14" i="2"/>
  <c r="N14" i="2"/>
  <c r="S13" i="2"/>
  <c r="N13" i="1" s="1"/>
  <c r="O13" i="1"/>
  <c r="Q14" i="2" l="1"/>
  <c r="M15" i="2"/>
  <c r="R14" i="2"/>
  <c r="L14" i="1" s="1"/>
  <c r="M14" i="1"/>
  <c r="P15" i="2" l="1"/>
  <c r="O15" i="2"/>
  <c r="N15" i="2"/>
  <c r="S14" i="2"/>
  <c r="N14" i="1" s="1"/>
  <c r="O14" i="1"/>
  <c r="Q15" i="2" l="1"/>
  <c r="M16" i="2"/>
  <c r="M15" i="1"/>
  <c r="R15" i="2"/>
  <c r="L15" i="1" s="1"/>
  <c r="S15" i="2" l="1"/>
  <c r="N15" i="1" s="1"/>
  <c r="O15" i="1"/>
  <c r="P16" i="2"/>
  <c r="O16" i="2"/>
  <c r="N16" i="2"/>
  <c r="R16" i="2" l="1"/>
  <c r="L16" i="1" s="1"/>
  <c r="M16" i="1"/>
  <c r="Q16" i="2"/>
  <c r="M17" i="2"/>
  <c r="P17" i="2" l="1"/>
  <c r="O17" i="2"/>
  <c r="N17" i="2"/>
  <c r="Q17" i="2" s="1"/>
  <c r="S16" i="2"/>
  <c r="N16" i="1" s="1"/>
  <c r="O16" i="1"/>
  <c r="M17" i="1" l="1"/>
  <c r="M18" i="1" s="1"/>
  <c r="M20" i="1" s="1"/>
  <c r="R17" i="2"/>
  <c r="L17" i="1" s="1"/>
  <c r="R24" i="2" s="1"/>
  <c r="R23" i="2" s="1"/>
  <c r="L19" i="1" s="1"/>
  <c r="O17" i="1"/>
  <c r="O18" i="1" s="1"/>
  <c r="O20" i="1" s="1"/>
  <c r="S17" i="2"/>
  <c r="N17" i="1" s="1"/>
  <c r="T24" i="2" s="1"/>
  <c r="T23" i="2" s="1"/>
  <c r="N19" i="1" s="1"/>
</calcChain>
</file>

<file path=xl/sharedStrings.xml><?xml version="1.0" encoding="utf-8"?>
<sst xmlns="http://schemas.openxmlformats.org/spreadsheetml/2006/main" count="110" uniqueCount="58">
  <si>
    <t>UZUPEŁNIJ DANE NA PODSTAWIE PROWADZONYCH EWIDENCJI KSIĘGOWYCH:</t>
  </si>
  <si>
    <t xml:space="preserve">SKŁADKA ZDROWOTNA 2025:
</t>
  </si>
  <si>
    <t>Lp.</t>
  </si>
  <si>
    <t>Dochód za miesiąc</t>
  </si>
  <si>
    <t>Przychody z kolumny 9 KPIR za miesiąc</t>
  </si>
  <si>
    <t>Koszty z kolumn: (10+11+14) KPIR za miesiąc</t>
  </si>
  <si>
    <t>Zapłacone składki społeczne za miesiąc 
(odliczane od dochodu)</t>
  </si>
  <si>
    <t>Pełny miesiąc zawieszenia firmy  
(wybierz z listy)</t>
  </si>
  <si>
    <t>DRA za miesiąc:</t>
  </si>
  <si>
    <t>Podstawa naliczenia składki</t>
  </si>
  <si>
    <t>Wartość składki - skala podatkowa</t>
  </si>
  <si>
    <t>Wartość składki - podatek liniowy</t>
  </si>
  <si>
    <t>Styczeń</t>
  </si>
  <si>
    <t>NIE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</si>
  <si>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</si>
  <si>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</si>
  <si>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</si>
  <si>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</si>
  <si>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</si>
  <si>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</si>
  <si>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</si>
  <si>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</si>
  <si>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</si>
  <si>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</si>
  <si>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</si>
  <si>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Remanent na 01.01</t>
  </si>
  <si>
    <t>SUMA należnych składek</t>
  </si>
  <si>
    <t>Remanent na 31.12</t>
  </si>
  <si>
    <t xml:space="preserve">Składka Roczna </t>
  </si>
  <si>
    <t>Wartości z ostatniej DRA wysłanej do ZUS</t>
  </si>
  <si>
    <t xml:space="preserve">Skala podatkowa </t>
  </si>
  <si>
    <t>Podatek liniowy</t>
  </si>
  <si>
    <t>SUMA należnych składek z deklaracji</t>
  </si>
  <si>
    <t>Nadpłata - wartość dodatnia/Do zapłaty - wartość ujemna</t>
  </si>
  <si>
    <t xml:space="preserve">Kalkulator ma charakter poglądowy. Wyliczenia nie mogą być traktowane jako wiążące i nie tworzą podstawy roszczeń względem IFIRMA SA z siedzibą we Wrocławiu. Informacje uzyskane w wyniku użycia kalkulatora nie stanowią rekomendacji, porady prawnej, porady inwestycyjnej ani doradztwa podatkowego. Uzyskane wyniki należy traktować jako szacunkowe, mogą różnić się od kwot wyliczonych w ramach indywidualnej usługi księgowej. </t>
  </si>
  <si>
    <t>Miesiąc</t>
  </si>
  <si>
    <t>Przychód narastająco</t>
  </si>
  <si>
    <t>Koszty narastająco</t>
  </si>
  <si>
    <t xml:space="preserve">Przychód narastający 
 Z uw. Zawieszenia </t>
  </si>
  <si>
    <t xml:space="preserve">Koszty narastające 
 Z uw. Zawieszenia </t>
  </si>
  <si>
    <t xml:space="preserve">Zawieszenie </t>
  </si>
  <si>
    <t>Społeczne narastająco</t>
  </si>
  <si>
    <t>Przychód - koszty - społeczne</t>
  </si>
  <si>
    <t>Wartość dodatnia lub zero (przy minusowym wyniku z kolumny K)</t>
  </si>
  <si>
    <t>Podstawa do składki zdrowotnej  z miesięcy poprzedzających deklarację</t>
  </si>
  <si>
    <t>cd</t>
  </si>
  <si>
    <t>Podstawa do składki na ub. zdrowotne</t>
  </si>
  <si>
    <t>skala podatkowa</t>
  </si>
  <si>
    <t>podatek liniowy</t>
  </si>
  <si>
    <t>Podstawa do deklaracji skala</t>
  </si>
  <si>
    <t>Podstawa do deklaracji  liniowy</t>
  </si>
  <si>
    <t>Pełny miesiąc zawieszenia firmy</t>
  </si>
  <si>
    <t>Minimalna roczna</t>
  </si>
  <si>
    <t xml:space="preserve">Podstawa roczna skala </t>
  </si>
  <si>
    <t xml:space="preserve">Składka Skala </t>
  </si>
  <si>
    <t>Podstawa liniowy</t>
  </si>
  <si>
    <t>Składka liniowy</t>
  </si>
  <si>
    <t>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</si>
</sst>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zł-415];[Red]\-#,##0.00\ [$zł-415]"/>
  </numFmts>
  <fonts count="10" x14ac:knownFonts="1">
    <font>
      <sz val="11"/>
      <color rgb="FF000000"/>
      <name val="Calibri"/>
      <family val="2"/>
      <charset val="238"/>
    </font>
    <font>
      <b/>
      <sz val="18"/>
      <color rgb="FF1F4E79"/>
      <name val="Calibri"/>
      <family val="2"/>
      <charset val="238"/>
    </font>
    <font>
      <b/>
      <sz val="14"/>
      <color rgb="FF2A6099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2F5597"/>
      <name val="Calibri"/>
      <family val="2"/>
      <charset val="238"/>
    </font>
    <font>
      <b/>
      <sz val="11"/>
      <color rgb="FF2F5597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rgb="FFC9211E"/>
      <name val="Calibri"/>
      <family val="2"/>
      <charset val="238"/>
    </font>
    <font>
      <sz val="18"/>
      <color rgb="FF000000"/>
      <name val="Calibri"/>
      <family val="2"/>
      <charset val="238"/>
    </font>
    <font>
      <sz val="10"/>
      <color rgb="FF00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FFC000"/>
        <bgColor rgb="FFFFBF00"/>
      </patternFill>
    </fill>
    <fill>
      <patternFill patternType="solid">
        <fgColor rgb="FFDEE6EF"/>
        <bgColor rgb="FFDAE3F3"/>
      </patternFill>
    </fill>
    <fill>
      <patternFill patternType="solid">
        <fgColor rgb="FFDAE3F3"/>
        <bgColor rgb="FFDEE6EF"/>
      </patternFill>
    </fill>
    <fill>
      <patternFill patternType="solid">
        <fgColor rgb="FFDEEBF7"/>
        <bgColor rgb="FFDEE6EF"/>
      </patternFill>
    </fill>
    <fill>
      <patternFill patternType="solid">
        <fgColor rgb="FF8FAADC"/>
        <bgColor rgb="FF9DC3E6"/>
      </patternFill>
    </fill>
    <fill>
      <patternFill patternType="solid">
        <fgColor rgb="FF9DC3E6"/>
        <bgColor rgb="FF8FAADC"/>
      </patternFill>
    </fill>
    <fill>
      <patternFill patternType="solid">
        <fgColor rgb="FFFFBF00"/>
        <bgColor rgb="FFFFC000"/>
      </patternFill>
    </fill>
    <fill>
      <patternFill patternType="solid">
        <fgColor rgb="FFDEDCE6"/>
        <bgColor rgb="FFDAE3F3"/>
      </patternFill>
    </fill>
    <fill>
      <patternFill patternType="solid">
        <fgColor rgb="FFFFFFD7"/>
        <bgColor rgb="FFFFF5CE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6" fillId="3" borderId="0" xfId="0" applyFont="1" applyFill="1" applyAlignment="1">
      <alignment horizontal="center" wrapText="1"/>
    </xf>
    <xf numFmtId="0" fontId="4" fillId="2" borderId="0" xfId="0" applyFont="1" applyFill="1" applyAlignment="1">
      <alignment vertical="center" wrapText="1"/>
    </xf>
    <xf numFmtId="0" fontId="0" fillId="2" borderId="0" xfId="0" applyFill="1"/>
    <xf numFmtId="0" fontId="0" fillId="3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/>
    <xf numFmtId="0" fontId="0" fillId="2" borderId="0" xfId="0" applyFill="1" applyAlignment="1">
      <alignment wrapText="1"/>
    </xf>
    <xf numFmtId="0" fontId="0" fillId="5" borderId="1" xfId="0" applyFill="1" applyBorder="1"/>
    <xf numFmtId="0" fontId="0" fillId="4" borderId="1" xfId="0" applyFill="1" applyBorder="1"/>
    <xf numFmtId="0" fontId="0" fillId="0" borderId="1" xfId="0" applyBorder="1"/>
    <xf numFmtId="0" fontId="0" fillId="6" borderId="1" xfId="0" applyFill="1" applyBorder="1"/>
    <xf numFmtId="2" fontId="0" fillId="6" borderId="1" xfId="0" applyNumberFormat="1" applyFill="1" applyBorder="1"/>
    <xf numFmtId="0" fontId="0" fillId="7" borderId="1" xfId="0" applyFill="1" applyBorder="1"/>
    <xf numFmtId="2" fontId="0" fillId="7" borderId="1" xfId="0" applyNumberFormat="1" applyFill="1" applyBorder="1"/>
    <xf numFmtId="0" fontId="0" fillId="8" borderId="1" xfId="0" applyFill="1" applyBorder="1"/>
    <xf numFmtId="0" fontId="0" fillId="9" borderId="1" xfId="0" applyFill="1" applyBorder="1"/>
    <xf numFmtId="0" fontId="3" fillId="6" borderId="1" xfId="0" applyFont="1" applyFill="1" applyBorder="1"/>
    <xf numFmtId="0" fontId="0" fillId="8" borderId="2" xfId="0" applyFill="1" applyBorder="1"/>
    <xf numFmtId="0" fontId="7" fillId="2" borderId="0" xfId="0" applyFont="1" applyFill="1"/>
    <xf numFmtId="0" fontId="8" fillId="2" borderId="0" xfId="0" applyFont="1" applyFill="1"/>
    <xf numFmtId="10" fontId="3" fillId="2" borderId="0" xfId="0" applyNumberFormat="1" applyFont="1" applyFill="1"/>
    <xf numFmtId="0" fontId="3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wrapText="1"/>
    </xf>
    <xf numFmtId="0" fontId="3" fillId="10" borderId="0" xfId="0" applyFont="1" applyFill="1" applyAlignment="1">
      <alignment wrapText="1"/>
    </xf>
    <xf numFmtId="0" fontId="0" fillId="11" borderId="1" xfId="0" applyFill="1" applyBorder="1"/>
    <xf numFmtId="0" fontId="9" fillId="5" borderId="1" xfId="0" applyFont="1" applyFill="1" applyBorder="1"/>
    <xf numFmtId="0" fontId="0" fillId="5" borderId="2" xfId="0" applyFill="1" applyBorder="1"/>
    <xf numFmtId="0" fontId="9" fillId="5" borderId="2" xfId="0" applyFont="1" applyFill="1" applyBorder="1"/>
    <xf numFmtId="0" fontId="9" fillId="5" borderId="3" xfId="0" applyFont="1" applyFill="1" applyBorder="1"/>
    <xf numFmtId="0" fontId="0" fillId="0" borderId="2" xfId="0" applyBorder="1"/>
    <xf numFmtId="0" fontId="0" fillId="12" borderId="0" xfId="0" applyFill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0" fillId="5" borderId="0" xfId="0" applyFill="1"/>
    <xf numFmtId="0" fontId="0" fillId="11" borderId="2" xfId="0" applyFill="1" applyBorder="1"/>
    <xf numFmtId="0" fontId="2" fillId="2" borderId="4" xfId="0" applyFont="1" applyFill="1" applyBorder="1" applyAlignment="1">
      <alignment wrapText="1"/>
    </xf>
    <xf numFmtId="0" fontId="0" fillId="0" borderId="5" xfId="0" applyBorder="1"/>
    <xf numFmtId="164" fontId="0" fillId="0" borderId="1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5C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D7"/>
      <rgbColor rgb="FFDEEBF7"/>
      <rgbColor rgb="FF660066"/>
      <rgbColor rgb="FFFF8080"/>
      <rgbColor rgb="FF2A6099"/>
      <rgbColor rgb="FFDEDCE6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6EF"/>
      <rgbColor rgb="FFDAE3F3"/>
      <rgbColor rgb="FFFFF2CC"/>
      <rgbColor rgb="FF9DC3E6"/>
      <rgbColor rgb="FFFF99CC"/>
      <rgbColor rgb="FFCC99FF"/>
      <rgbColor rgb="FFFFCC99"/>
      <rgbColor rgb="FF3366FF"/>
      <rgbColor rgb="FF33CCCC"/>
      <rgbColor rgb="FF99CC00"/>
      <rgbColor rgb="FFFFC000"/>
      <rgbColor rgb="FFFFBF00"/>
      <rgbColor rgb="FFFF6600"/>
      <rgbColor rgb="FF2F5597"/>
      <rgbColor rgb="FF969696"/>
      <rgbColor rgb="FF003366"/>
      <rgbColor rgb="FF339966"/>
      <rgbColor rgb="FF003300"/>
      <rgbColor rgb="FF333300"/>
      <rgbColor rgb="FFC9211E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547200</xdr:colOff>
      <xdr:row>2</xdr:row>
      <xdr:rowOff>24840</xdr:rowOff>
    </xdr:from>
    <xdr:to>
      <xdr:col>14</xdr:col>
      <xdr:colOff>1112400</xdr:colOff>
      <xdr:row>3</xdr:row>
      <xdr:rowOff>510840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539360" y="382680"/>
          <a:ext cx="1788120" cy="7660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45"/>
  <sheetViews>
    <sheetView tabSelected="1" topLeftCell="A19" zoomScaleNormal="100" workbookViewId="0">
      <selection activeCell="L5" sqref="L5"/>
    </sheetView>
  </sheetViews>
  <sheetFormatPr defaultColWidth="8.7109375" defaultRowHeight="15" x14ac:dyDescent="0.25"/>
  <cols>
    <col min="1" max="1" width="5.5703125" customWidth="1"/>
    <col min="2" max="2" width="4.7109375" customWidth="1"/>
    <col min="3" max="3" width="4" customWidth="1"/>
    <col min="4" max="4" width="17.42578125" customWidth="1"/>
    <col min="5" max="6" width="14.5703125" customWidth="1"/>
    <col min="7" max="7" width="16.28515625" customWidth="1"/>
    <col min="8" max="8" width="14" hidden="1" customWidth="1"/>
    <col min="9" max="9" width="6.42578125" customWidth="1"/>
    <col min="10" max="10" width="4.42578125" customWidth="1"/>
    <col min="11" max="11" width="19.28515625" customWidth="1"/>
    <col min="12" max="12" width="17.28515625" customWidth="1"/>
    <col min="13" max="13" width="16.85546875" customWidth="1"/>
    <col min="14" max="14" width="17.28515625" customWidth="1"/>
    <col min="15" max="15" width="17.140625" customWidth="1"/>
    <col min="16" max="16" width="4.28515625" customWidth="1"/>
  </cols>
  <sheetData>
    <row r="2" spans="2:16" x14ac:dyDescent="0.25"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2:16" ht="23.25" x14ac:dyDescent="0.35">
      <c r="B3" s="4"/>
      <c r="C3" s="4"/>
      <c r="D3" s="4"/>
      <c r="E3" s="4"/>
      <c r="F3" s="4"/>
      <c r="G3" s="4"/>
      <c r="H3" s="4"/>
      <c r="I3" s="4"/>
      <c r="J3" s="5"/>
      <c r="K3" s="5"/>
      <c r="L3" s="6"/>
      <c r="M3" s="5"/>
      <c r="N3" s="5"/>
      <c r="O3" s="5"/>
      <c r="P3" s="7"/>
    </row>
    <row r="4" spans="2:16" ht="55.9" customHeight="1" x14ac:dyDescent="0.3">
      <c r="B4" s="3"/>
      <c r="C4" s="2" t="s">
        <v>0</v>
      </c>
      <c r="D4" s="2"/>
      <c r="E4" s="2"/>
      <c r="F4" s="2"/>
      <c r="G4" s="2"/>
      <c r="H4" s="8"/>
      <c r="I4" s="8"/>
      <c r="J4" s="3"/>
      <c r="K4" s="3"/>
      <c r="L4" s="40" t="s">
        <v>1</v>
      </c>
      <c r="M4" s="40"/>
      <c r="N4" s="3"/>
      <c r="O4" s="3"/>
      <c r="P4" s="3"/>
    </row>
    <row r="5" spans="2:16" ht="79.5" customHeight="1" x14ac:dyDescent="0.25">
      <c r="B5" s="3"/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3"/>
      <c r="J5" s="9" t="s">
        <v>2</v>
      </c>
      <c r="K5" s="10" t="s">
        <v>8</v>
      </c>
      <c r="L5" s="9" t="s">
        <v>9</v>
      </c>
      <c r="M5" s="9" t="s">
        <v>10</v>
      </c>
      <c r="N5" s="9" t="s">
        <v>9</v>
      </c>
      <c r="O5" s="9" t="s">
        <v>11</v>
      </c>
      <c r="P5" s="11"/>
    </row>
    <row r="6" spans="2:16" x14ac:dyDescent="0.25">
      <c r="B6" s="3"/>
      <c r="C6" s="12">
        <v>1</v>
      </c>
      <c r="D6" s="13" t="s">
        <v>12</v>
      </c>
      <c r="E6" s="42"/>
      <c r="F6" s="42"/>
      <c r="G6" s="14"/>
      <c r="H6" s="14" t="s">
        <v>13</v>
      </c>
      <c r="I6" s="3"/>
      <c r="J6" s="12">
        <v>1</v>
      </c>
      <c r="K6" s="13" t="s">
        <v>14</v>
      </c>
      <c r="L6" s="15">
        <f>IF(H6="NIE",'dane pomocnicze'!R6,IF(H6="TAK",0))</f>
        <v>3499.5</v>
      </c>
      <c r="M6" s="16">
        <f>IF(H6="NIE",'dane pomocnicze'!P6,IF(H6="TAK",0))</f>
        <v>314.95499999999998</v>
      </c>
      <c r="N6" s="17">
        <f>IF(H6="NIE",'dane pomocnicze'!S6,IF(H6="TAK",0))</f>
        <v>3499.5</v>
      </c>
      <c r="O6" s="18">
        <f>IF(H6="NIE",'dane pomocnicze'!Q6,IF(H6="TAK",0))</f>
        <v>314.95499999999998</v>
      </c>
      <c r="P6" s="3"/>
    </row>
    <row r="7" spans="2:16" x14ac:dyDescent="0.25">
      <c r="B7" s="3"/>
      <c r="C7" s="12">
        <v>2</v>
      </c>
      <c r="D7" s="13" t="s">
        <v>14</v>
      </c>
      <c r="E7" s="42"/>
      <c r="F7" s="42"/>
      <c r="G7" s="14"/>
      <c r="H7" s="14" t="s">
        <v>13</v>
      </c>
      <c r="I7" s="3"/>
      <c r="J7" s="12">
        <v>2</v>
      </c>
      <c r="K7" s="13" t="s">
        <v>15</v>
      </c>
      <c r="L7" s="15">
        <f>IF(H7="NIE",'dane pomocnicze'!R7,IF(H7="TAK",0))</f>
        <v>3499.5</v>
      </c>
      <c r="M7" s="16">
        <f>IF(H7="NIE",'dane pomocnicze'!P7,IF(H7="TAK",0))</f>
        <v>314.95499999999998</v>
      </c>
      <c r="N7" s="17">
        <f>IF(H7="NIE",'dane pomocnicze'!S7,IF(H7="TAK",0))</f>
        <v>3499.5</v>
      </c>
      <c r="O7" s="18">
        <f>IF(H7="NIE",'dane pomocnicze'!Q7,IF(H7="TAK",0))</f>
        <v>314.95499999999998</v>
      </c>
      <c r="P7" s="3"/>
    </row>
    <row r="8" spans="2:16" x14ac:dyDescent="0.25">
      <c r="B8" s="3"/>
      <c r="C8" s="12">
        <v>3</v>
      </c>
      <c r="D8" s="13" t="s">
        <v>15</v>
      </c>
      <c r="E8" s="42"/>
      <c r="F8" s="42"/>
      <c r="G8" s="14"/>
      <c r="H8" s="14" t="s">
        <v>13</v>
      </c>
      <c r="I8" s="3"/>
      <c r="J8" s="12">
        <v>3</v>
      </c>
      <c r="K8" s="13" t="s">
        <v>16</v>
      </c>
      <c r="L8" s="15">
        <f>IF(H8="NIE",'dane pomocnicze'!R8,IF(H8="TAK",0))</f>
        <v>3499.5</v>
      </c>
      <c r="M8" s="16">
        <f>IF(H8="NIE",'dane pomocnicze'!P8,IF(H8="TAK",0))</f>
        <v>314.95499999999998</v>
      </c>
      <c r="N8" s="17">
        <f>IF(H8="NIE",'dane pomocnicze'!S8,IF(H8="TAK",0))</f>
        <v>3499.5</v>
      </c>
      <c r="O8" s="18">
        <f>IF(H8="NIE",'dane pomocnicze'!Q8,IF(H8="TAK",0))</f>
        <v>314.95499999999998</v>
      </c>
      <c r="P8" s="3"/>
    </row>
    <row r="9" spans="2:16" x14ac:dyDescent="0.25">
      <c r="B9" s="3"/>
      <c r="C9" s="12">
        <v>4</v>
      </c>
      <c r="D9" s="13" t="s">
        <v>16</v>
      </c>
      <c r="E9" s="42"/>
      <c r="F9" s="42"/>
      <c r="G9" s="14"/>
      <c r="H9" s="14" t="s">
        <v>13</v>
      </c>
      <c r="I9" s="3"/>
      <c r="J9" s="12">
        <v>4</v>
      </c>
      <c r="K9" s="13" t="s">
        <v>17</v>
      </c>
      <c r="L9" s="15">
        <f>IF(H9="NIE",'dane pomocnicze'!R9,IF(H9="TAK",0))</f>
        <v>3499.5</v>
      </c>
      <c r="M9" s="16">
        <f>IF(H9="NIE",'dane pomocnicze'!P9,IF(H9="TAK",0))</f>
        <v>314.95499999999998</v>
      </c>
      <c r="N9" s="17">
        <f>IF(H9="NIE",'dane pomocnicze'!S9,IF(H9="TAK",0))</f>
        <v>3499.5</v>
      </c>
      <c r="O9" s="18">
        <f>IF(H9="NIE",'dane pomocnicze'!Q9,IF(H9="TAK",0))</f>
        <v>314.95499999999998</v>
      </c>
      <c r="P9" s="3"/>
    </row>
    <row r="10" spans="2:16" x14ac:dyDescent="0.25">
      <c r="B10" s="3"/>
      <c r="C10" s="12">
        <v>5</v>
      </c>
      <c r="D10" s="13" t="s">
        <v>17</v>
      </c>
      <c r="E10" s="42"/>
      <c r="F10" s="42"/>
      <c r="G10" s="14"/>
      <c r="H10" s="14" t="s">
        <v>13</v>
      </c>
      <c r="I10" s="3"/>
      <c r="J10" s="12">
        <v>5</v>
      </c>
      <c r="K10" s="13" t="s">
        <v>18</v>
      </c>
      <c r="L10" s="15">
        <f>IF(H10="NIE",'dane pomocnicze'!R10,IF(H10="TAK",0))</f>
        <v>3499.5</v>
      </c>
      <c r="M10" s="16">
        <f>IF(H10="NIE",'dane pomocnicze'!P10,IF(H10="TAK",0))</f>
        <v>314.95499999999998</v>
      </c>
      <c r="N10" s="17">
        <f>IF(H10="NIE",'dane pomocnicze'!S10,IF(H10="TAK",0))</f>
        <v>3499.5</v>
      </c>
      <c r="O10" s="18">
        <f>IF(H10="NIE",'dane pomocnicze'!Q10,IF(H10="TAK",0))</f>
        <v>314.95499999999998</v>
      </c>
      <c r="P10" s="3"/>
    </row>
    <row r="11" spans="2:16" x14ac:dyDescent="0.25">
      <c r="B11" s="3"/>
      <c r="C11" s="12">
        <v>6</v>
      </c>
      <c r="D11" s="13" t="s">
        <v>18</v>
      </c>
      <c r="E11" s="42"/>
      <c r="F11" s="42"/>
      <c r="G11" s="14"/>
      <c r="H11" s="14" t="s">
        <v>13</v>
      </c>
      <c r="I11" s="3"/>
      <c r="J11" s="12">
        <v>6</v>
      </c>
      <c r="K11" s="13" t="s">
        <v>19</v>
      </c>
      <c r="L11" s="15">
        <f>IF(H11="NIE",'dane pomocnicze'!R11,IF(H11="TAK",0))</f>
        <v>3499.5</v>
      </c>
      <c r="M11" s="16">
        <f>IF(H11="NIE",'dane pomocnicze'!P11,IF(H11="TAK",0))</f>
        <v>314.95499999999998</v>
      </c>
      <c r="N11" s="17">
        <f>IF(H11="NIE",'dane pomocnicze'!S11,IF(H11="TAK",0))</f>
        <v>3499.5</v>
      </c>
      <c r="O11" s="18">
        <f>IF(H11="NIE",'dane pomocnicze'!Q11,IF(H11="TAK",0))</f>
        <v>314.95499999999998</v>
      </c>
      <c r="P11" s="3"/>
    </row>
    <row r="12" spans="2:16" x14ac:dyDescent="0.25">
      <c r="B12" s="3"/>
      <c r="C12" s="12">
        <v>7</v>
      </c>
      <c r="D12" s="13" t="s">
        <v>19</v>
      </c>
      <c r="E12" s="42"/>
      <c r="F12" s="42"/>
      <c r="G12" s="14"/>
      <c r="H12" s="14" t="s">
        <v>13</v>
      </c>
      <c r="I12" s="3"/>
      <c r="J12" s="12">
        <v>7</v>
      </c>
      <c r="K12" s="13" t="s">
        <v>20</v>
      </c>
      <c r="L12" s="15">
        <f>IF(H12="NIE",'dane pomocnicze'!R12,IF(H12="TAK",0))</f>
        <v>3499.5</v>
      </c>
      <c r="M12" s="16">
        <f>IF(H12="NIE",'dane pomocnicze'!P12,IF(H12="TAK",0))</f>
        <v>314.95499999999998</v>
      </c>
      <c r="N12" s="17">
        <f>IF(H12="NIE",'dane pomocnicze'!S12,IF(H12="TAK",0))</f>
        <v>3499.5</v>
      </c>
      <c r="O12" s="18">
        <f>IF(H12="NIE",'dane pomocnicze'!Q12,IF(H12="TAK",0))</f>
        <v>314.95499999999998</v>
      </c>
      <c r="P12" s="3"/>
    </row>
    <row r="13" spans="2:16" x14ac:dyDescent="0.25">
      <c r="B13" s="3"/>
      <c r="C13" s="12">
        <v>8</v>
      </c>
      <c r="D13" s="13" t="s">
        <v>20</v>
      </c>
      <c r="E13" s="42"/>
      <c r="F13" s="42"/>
      <c r="G13" s="14"/>
      <c r="H13" s="14" t="s">
        <v>13</v>
      </c>
      <c r="I13" s="3"/>
      <c r="J13" s="12">
        <v>8</v>
      </c>
      <c r="K13" s="13" t="s">
        <v>21</v>
      </c>
      <c r="L13" s="15">
        <f>IF(H13="NIE",'dane pomocnicze'!R13,IF(H13="TAK",0))</f>
        <v>3499.5</v>
      </c>
      <c r="M13" s="16">
        <f>IF(H13="NIE",'dane pomocnicze'!P13,IF(H13="TAK",0))</f>
        <v>314.95499999999998</v>
      </c>
      <c r="N13" s="17">
        <f>IF(H13="NIE",'dane pomocnicze'!S13,IF(H13="TAK",0))</f>
        <v>3499.5</v>
      </c>
      <c r="O13" s="18">
        <f>IF(H13="NIE",'dane pomocnicze'!Q13,IF(H13="TAK",0))</f>
        <v>314.95499999999998</v>
      </c>
      <c r="P13" s="3"/>
    </row>
    <row r="14" spans="2:16" x14ac:dyDescent="0.25">
      <c r="B14" s="3"/>
      <c r="C14" s="12">
        <v>9</v>
      </c>
      <c r="D14" s="13" t="s">
        <v>21</v>
      </c>
      <c r="E14" s="42"/>
      <c r="F14" s="42"/>
      <c r="G14" s="14"/>
      <c r="H14" s="14" t="s">
        <v>13</v>
      </c>
      <c r="I14" s="3"/>
      <c r="J14" s="12">
        <v>9</v>
      </c>
      <c r="K14" s="13" t="s">
        <v>22</v>
      </c>
      <c r="L14" s="15">
        <f>IF(H14="NIE",'dane pomocnicze'!R14,IF(H14="TAK",0))</f>
        <v>3499.5</v>
      </c>
      <c r="M14" s="16">
        <f>IF(H14="NIE",'dane pomocnicze'!P14,IF(H14="TAK",0))</f>
        <v>314.95499999999998</v>
      </c>
      <c r="N14" s="17">
        <f>IF(H14="NIE",'dane pomocnicze'!S14,IF(H14="TAK",0))</f>
        <v>3499.5</v>
      </c>
      <c r="O14" s="18">
        <f>IF(H14="NIE",'dane pomocnicze'!Q14,IF(H14="TAK",0))</f>
        <v>314.95499999999998</v>
      </c>
      <c r="P14" s="3"/>
    </row>
    <row r="15" spans="2:16" x14ac:dyDescent="0.25">
      <c r="B15" s="3"/>
      <c r="C15" s="12">
        <v>10</v>
      </c>
      <c r="D15" s="13" t="s">
        <v>22</v>
      </c>
      <c r="E15" s="42"/>
      <c r="F15" s="42"/>
      <c r="G15" s="14"/>
      <c r="H15" s="14" t="s">
        <v>13</v>
      </c>
      <c r="I15" s="3"/>
      <c r="J15" s="12">
        <v>10</v>
      </c>
      <c r="K15" s="13" t="s">
        <v>23</v>
      </c>
      <c r="L15" s="15">
        <f>IF(H15="NIE",'dane pomocnicze'!R15,IF(H15="TAK",0))</f>
        <v>3499.5</v>
      </c>
      <c r="M15" s="16">
        <f>IF(H15="NIE",'dane pomocnicze'!P15,IF(H15="TAK",0))</f>
        <v>314.95499999999998</v>
      </c>
      <c r="N15" s="17">
        <f>IF(H15="NIE",'dane pomocnicze'!S15,IF(H15="TAK",0))</f>
        <v>3499.5</v>
      </c>
      <c r="O15" s="18">
        <f>IF(H15="NIE",'dane pomocnicze'!Q15,IF(H15="TAK",0))</f>
        <v>314.95499999999998</v>
      </c>
      <c r="P15" s="3"/>
    </row>
    <row r="16" spans="2:16" x14ac:dyDescent="0.25">
      <c r="B16" s="3"/>
      <c r="C16" s="12">
        <v>11</v>
      </c>
      <c r="D16" s="13" t="s">
        <v>23</v>
      </c>
      <c r="E16" s="42"/>
      <c r="F16" s="42"/>
      <c r="G16" s="14"/>
      <c r="H16" s="14" t="s">
        <v>13</v>
      </c>
      <c r="I16" s="3"/>
      <c r="J16" s="12">
        <v>11</v>
      </c>
      <c r="K16" s="13" t="s">
        <v>24</v>
      </c>
      <c r="L16" s="15">
        <f>IF(H16="NIE",'dane pomocnicze'!R16,IF(H16="TAK",0))</f>
        <v>3499.5</v>
      </c>
      <c r="M16" s="16">
        <f>IF(H16="NIE",'dane pomocnicze'!P16,IF(H16="TAK",0))</f>
        <v>314.95499999999998</v>
      </c>
      <c r="N16" s="17">
        <f>IF(H16="NIE",'dane pomocnicze'!S16,IF(H16="TAK",0))</f>
        <v>3499.5</v>
      </c>
      <c r="O16" s="18">
        <f>IF(H16="NIE",'dane pomocnicze'!Q16,IF(H16="TAK",0))</f>
        <v>314.95499999999998</v>
      </c>
      <c r="P16" s="3"/>
    </row>
    <row r="17" spans="2:16" x14ac:dyDescent="0.25">
      <c r="B17" s="3"/>
      <c r="C17" s="12">
        <v>12</v>
      </c>
      <c r="D17" s="13" t="s">
        <v>24</v>
      </c>
      <c r="E17" s="42"/>
      <c r="F17" s="42"/>
      <c r="G17" s="14"/>
      <c r="H17" s="14" t="s">
        <v>13</v>
      </c>
      <c r="I17" s="3"/>
      <c r="J17" s="12">
        <v>12</v>
      </c>
      <c r="K17" s="13" t="s">
        <v>12</v>
      </c>
      <c r="L17" s="15">
        <f>IF(H17="NIE",'dane pomocnicze'!R17,IF(H17="TAK",0))</f>
        <v>3499.5</v>
      </c>
      <c r="M17" s="16">
        <f>IF(H17="NIE",'dane pomocnicze'!P17,IF(H17="TAK",0))</f>
        <v>314.95499999999998</v>
      </c>
      <c r="N17" s="17">
        <f>IF(H17="NIE",'dane pomocnicze'!S17,IF(H17="TAK",0))</f>
        <v>3499.5</v>
      </c>
      <c r="O17" s="18">
        <f>IF(H17="NIE",'dane pomocnicze'!Q17,IF(H17="TAK",0))</f>
        <v>314.95499999999998</v>
      </c>
      <c r="P17" s="3"/>
    </row>
    <row r="18" spans="2:16" ht="30" x14ac:dyDescent="0.25">
      <c r="B18" s="3"/>
      <c r="C18" s="3"/>
      <c r="D18" s="10" t="s">
        <v>25</v>
      </c>
      <c r="E18" s="41">
        <v>0</v>
      </c>
      <c r="F18" s="3"/>
      <c r="G18" s="3"/>
      <c r="H18" s="3"/>
      <c r="I18" s="3"/>
      <c r="J18" s="3"/>
      <c r="K18" s="9" t="s">
        <v>26</v>
      </c>
      <c r="L18" s="15"/>
      <c r="M18" s="15">
        <f>SUM(M6:M17)</f>
        <v>3779.4599999999996</v>
      </c>
      <c r="N18" s="17"/>
      <c r="O18" s="17">
        <f>SUM(O6:O17)</f>
        <v>3779.4599999999996</v>
      </c>
      <c r="P18" s="3"/>
    </row>
    <row r="19" spans="2:16" x14ac:dyDescent="0.25">
      <c r="B19" s="3"/>
      <c r="C19" s="3"/>
      <c r="D19" s="10" t="s">
        <v>27</v>
      </c>
      <c r="E19" s="14">
        <v>0</v>
      </c>
      <c r="F19" s="3"/>
      <c r="G19" s="3"/>
      <c r="H19" s="3"/>
      <c r="I19" s="3"/>
      <c r="J19" s="3"/>
      <c r="K19" s="10" t="s">
        <v>28</v>
      </c>
      <c r="L19" s="19">
        <f>'dane pomocnicze'!R23</f>
        <v>41994</v>
      </c>
      <c r="M19" s="19">
        <f>'dane pomocnicze'!S23</f>
        <v>3779.4599999999996</v>
      </c>
      <c r="N19" s="20">
        <f>'dane pomocnicze'!T23</f>
        <v>41994</v>
      </c>
      <c r="O19" s="20">
        <f>'dane pomocnicze'!U23</f>
        <v>3779.4599999999996</v>
      </c>
      <c r="P19" s="3"/>
    </row>
    <row r="20" spans="2:16" x14ac:dyDescent="0.25">
      <c r="B20" s="3"/>
      <c r="C20" s="3"/>
      <c r="D20" s="7"/>
      <c r="E20" s="3"/>
      <c r="F20" s="3"/>
      <c r="G20" s="3"/>
      <c r="H20" s="3"/>
      <c r="I20" s="3"/>
      <c r="J20" s="3"/>
      <c r="K20" s="10"/>
      <c r="L20" s="15"/>
      <c r="M20" s="21">
        <f>M18-M19</f>
        <v>0</v>
      </c>
      <c r="N20" s="15"/>
      <c r="O20" s="21">
        <f>O18-O19</f>
        <v>0</v>
      </c>
      <c r="P20" s="3"/>
    </row>
    <row r="21" spans="2:16" ht="23.25" customHeight="1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3" spans="2:16" ht="45" x14ac:dyDescent="0.25">
      <c r="C23" s="9" t="s">
        <v>2</v>
      </c>
      <c r="D23" s="9" t="s">
        <v>29</v>
      </c>
      <c r="E23" s="9" t="s">
        <v>30</v>
      </c>
      <c r="F23" s="9" t="s">
        <v>31</v>
      </c>
    </row>
    <row r="24" spans="2:16" x14ac:dyDescent="0.25">
      <c r="C24" s="12">
        <v>1</v>
      </c>
      <c r="D24" s="13" t="s">
        <v>14</v>
      </c>
      <c r="E24" s="14"/>
      <c r="F24" s="14"/>
    </row>
    <row r="25" spans="2:16" x14ac:dyDescent="0.25">
      <c r="C25" s="12">
        <v>2</v>
      </c>
      <c r="D25" s="13" t="s">
        <v>15</v>
      </c>
      <c r="E25" s="14"/>
      <c r="F25" s="14"/>
    </row>
    <row r="26" spans="2:16" x14ac:dyDescent="0.25">
      <c r="C26" s="12">
        <v>3</v>
      </c>
      <c r="D26" s="13" t="s">
        <v>16</v>
      </c>
      <c r="E26" s="14"/>
      <c r="F26" s="14"/>
    </row>
    <row r="27" spans="2:16" x14ac:dyDescent="0.25">
      <c r="C27" s="12">
        <v>4</v>
      </c>
      <c r="D27" s="13" t="s">
        <v>17</v>
      </c>
      <c r="E27" s="14"/>
      <c r="F27" s="14"/>
    </row>
    <row r="28" spans="2:16" x14ac:dyDescent="0.25">
      <c r="C28" s="12">
        <v>5</v>
      </c>
      <c r="D28" s="13" t="s">
        <v>18</v>
      </c>
      <c r="E28" s="14"/>
      <c r="F28" s="14"/>
    </row>
    <row r="29" spans="2:16" x14ac:dyDescent="0.25">
      <c r="C29" s="12">
        <v>6</v>
      </c>
      <c r="D29" s="13" t="s">
        <v>19</v>
      </c>
      <c r="E29" s="14"/>
      <c r="F29" s="14"/>
    </row>
    <row r="30" spans="2:16" x14ac:dyDescent="0.25">
      <c r="C30" s="12">
        <v>7</v>
      </c>
      <c r="D30" s="13" t="s">
        <v>20</v>
      </c>
      <c r="E30" s="14"/>
      <c r="F30" s="14"/>
    </row>
    <row r="31" spans="2:16" x14ac:dyDescent="0.25">
      <c r="C31" s="12">
        <v>8</v>
      </c>
      <c r="D31" s="13" t="s">
        <v>21</v>
      </c>
      <c r="E31" s="14"/>
      <c r="F31" s="14"/>
    </row>
    <row r="32" spans="2:16" x14ac:dyDescent="0.25">
      <c r="C32" s="12">
        <v>9</v>
      </c>
      <c r="D32" s="13" t="s">
        <v>22</v>
      </c>
      <c r="E32" s="14"/>
      <c r="F32" s="14"/>
    </row>
    <row r="33" spans="2:7" x14ac:dyDescent="0.25">
      <c r="C33" s="12">
        <v>10</v>
      </c>
      <c r="D33" s="13" t="s">
        <v>23</v>
      </c>
      <c r="E33" s="14"/>
      <c r="F33" s="14"/>
    </row>
    <row r="34" spans="2:7" x14ac:dyDescent="0.25">
      <c r="C34" s="12">
        <v>11</v>
      </c>
      <c r="D34" s="13" t="s">
        <v>24</v>
      </c>
      <c r="E34" s="14"/>
      <c r="F34" s="14"/>
    </row>
    <row r="35" spans="2:7" x14ac:dyDescent="0.25">
      <c r="C35" s="12">
        <v>12</v>
      </c>
      <c r="D35" s="13" t="s">
        <v>12</v>
      </c>
      <c r="E35" s="14"/>
      <c r="F35" s="14"/>
    </row>
    <row r="36" spans="2:7" ht="45" x14ac:dyDescent="0.25">
      <c r="D36" s="9" t="s">
        <v>32</v>
      </c>
      <c r="E36" s="15">
        <f>SUM(E24:E35)</f>
        <v>0</v>
      </c>
      <c r="F36" s="15">
        <f>SUM(F24:F35)</f>
        <v>0</v>
      </c>
    </row>
    <row r="37" spans="2:7" ht="62.25" customHeight="1" x14ac:dyDescent="0.25">
      <c r="D37" s="9" t="s">
        <v>33</v>
      </c>
      <c r="E37" s="22">
        <f>E36-M19</f>
        <v>-3779.4599999999996</v>
      </c>
      <c r="F37" s="22">
        <f>F36-O19</f>
        <v>-3779.4599999999996</v>
      </c>
    </row>
    <row r="39" spans="2:7" ht="3" customHeight="1" x14ac:dyDescent="0.25"/>
    <row r="40" spans="2:7" x14ac:dyDescent="0.25">
      <c r="B40" s="4"/>
      <c r="C40" s="4"/>
      <c r="D40" s="4"/>
      <c r="E40" s="4"/>
      <c r="F40" s="4"/>
      <c r="G40" s="4"/>
    </row>
    <row r="41" spans="2:7" ht="13.9" customHeight="1" x14ac:dyDescent="0.25">
      <c r="B41" s="4"/>
      <c r="C41" s="1" t="s">
        <v>34</v>
      </c>
      <c r="D41" s="1"/>
      <c r="E41" s="1"/>
      <c r="F41" s="1"/>
      <c r="G41" s="4"/>
    </row>
    <row r="42" spans="2:7" x14ac:dyDescent="0.25">
      <c r="B42" s="4"/>
      <c r="C42" s="1"/>
      <c r="D42" s="1"/>
      <c r="E42" s="1"/>
      <c r="F42" s="1"/>
      <c r="G42" s="4"/>
    </row>
    <row r="43" spans="2:7" x14ac:dyDescent="0.25">
      <c r="B43" s="4"/>
      <c r="C43" s="1"/>
      <c r="D43" s="1"/>
      <c r="E43" s="1"/>
      <c r="F43" s="1"/>
      <c r="G43" s="4"/>
    </row>
    <row r="44" spans="2:7" ht="60.75" customHeight="1" x14ac:dyDescent="0.25">
      <c r="B44" s="4"/>
      <c r="C44" s="1"/>
      <c r="D44" s="1"/>
      <c r="E44" s="1"/>
      <c r="F44" s="1"/>
      <c r="G44" s="4"/>
    </row>
    <row r="45" spans="2:7" ht="16.5" customHeight="1" x14ac:dyDescent="0.25">
      <c r="B45" s="4"/>
      <c r="C45" s="4"/>
      <c r="D45" s="4"/>
      <c r="E45" s="4"/>
      <c r="F45" s="4"/>
      <c r="G45" s="4"/>
    </row>
  </sheetData>
  <mergeCells count="3">
    <mergeCell ref="C4:G4"/>
    <mergeCell ref="C41:F44"/>
    <mergeCell ref="L4:M4"/>
  </mergeCells>
  <pageMargins left="0.7" right="0.7" top="0.75" bottom="0.75" header="0.51180555555555496" footer="0.51180555555555496"/>
  <pageSetup paperSize="9" firstPageNumber="0" orientation="portrait" horizontalDpi="300" verticalDpi="30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'dane pomocnicze'!$D$22:$D$23</xm:f>
          </x14:formula1>
          <x14:formula2>
            <xm:f>0</xm:f>
          </x14:formula2>
          <xm:sqref>H6:H17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26"/>
  <sheetViews>
    <sheetView topLeftCell="M1" zoomScaleNormal="100" workbookViewId="0">
      <selection activeCell="Q4" sqref="Q4"/>
    </sheetView>
  </sheetViews>
  <sheetFormatPr defaultColWidth="8.7109375" defaultRowHeight="15" x14ac:dyDescent="0.25"/>
  <cols>
    <col min="1" max="1" width="5.28515625" customWidth="1"/>
    <col min="2" max="2" width="6" customWidth="1"/>
    <col min="3" max="3" width="3.85546875" customWidth="1"/>
    <col min="4" max="4" width="10.28515625" customWidth="1"/>
    <col min="5" max="5" width="12.85546875" customWidth="1"/>
    <col min="6" max="6" width="12.42578125" customWidth="1"/>
    <col min="7" max="7" width="12.85546875" customWidth="1"/>
    <col min="8" max="8" width="13.85546875" customWidth="1"/>
    <col min="9" max="9" width="10.28515625" customWidth="1"/>
    <col min="10" max="10" width="13.140625" customWidth="1"/>
    <col min="11" max="11" width="16.7109375" customWidth="1"/>
    <col min="12" max="12" width="17.28515625" customWidth="1"/>
    <col min="13" max="13" width="17.42578125" customWidth="1"/>
    <col min="14" max="14" width="15.140625" customWidth="1"/>
    <col min="15" max="15" width="14.85546875" customWidth="1"/>
    <col min="16" max="16" width="14.5703125" customWidth="1"/>
    <col min="17" max="17" width="13.7109375" customWidth="1"/>
    <col min="18" max="18" width="18.140625" customWidth="1"/>
    <col min="19" max="19" width="16.28515625" customWidth="1"/>
    <col min="20" max="20" width="13.7109375" customWidth="1"/>
    <col min="21" max="21" width="13.42578125" customWidth="1"/>
  </cols>
  <sheetData>
    <row r="2" spans="2:22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3">
        <f>4666*0.75</f>
        <v>3499.5</v>
      </c>
      <c r="R2" s="3"/>
      <c r="S2" s="4"/>
      <c r="T2" s="4"/>
      <c r="U2" s="4"/>
      <c r="V2" s="4"/>
    </row>
    <row r="3" spans="2:22" ht="23.25" x14ac:dyDescent="0.35">
      <c r="B3" s="3"/>
      <c r="C3" s="5"/>
      <c r="D3" s="5"/>
      <c r="E3" s="5"/>
      <c r="F3" s="5"/>
      <c r="G3" s="5"/>
      <c r="H3" s="5"/>
      <c r="I3" s="5"/>
      <c r="J3" s="24"/>
      <c r="K3" s="3"/>
      <c r="L3" s="3"/>
      <c r="M3" s="3"/>
      <c r="N3" s="3"/>
      <c r="O3" s="3"/>
      <c r="P3" s="3"/>
      <c r="Q3" s="7">
        <f>P4*Q2</f>
        <v>314.95499999999998</v>
      </c>
      <c r="R3" s="3"/>
      <c r="S3" s="4"/>
      <c r="T3" s="4"/>
      <c r="U3" s="4"/>
      <c r="V3" s="4"/>
    </row>
    <row r="4" spans="2:22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5">
        <v>0.09</v>
      </c>
      <c r="Q4" s="25">
        <v>4.9000000000000002E-2</v>
      </c>
      <c r="R4" s="3"/>
      <c r="S4" s="4"/>
      <c r="T4" s="4"/>
      <c r="U4" s="4"/>
      <c r="V4" s="4"/>
    </row>
    <row r="5" spans="2:22" ht="61.35" customHeight="1" x14ac:dyDescent="0.25">
      <c r="B5" s="3"/>
      <c r="C5" s="9" t="s">
        <v>2</v>
      </c>
      <c r="D5" s="9" t="s">
        <v>35</v>
      </c>
      <c r="E5" s="9" t="s">
        <v>36</v>
      </c>
      <c r="F5" s="9" t="s">
        <v>37</v>
      </c>
      <c r="G5" s="9" t="s">
        <v>38</v>
      </c>
      <c r="H5" s="9" t="s">
        <v>39</v>
      </c>
      <c r="I5" s="9" t="s">
        <v>40</v>
      </c>
      <c r="J5" s="9" t="s">
        <v>41</v>
      </c>
      <c r="K5" s="9" t="s">
        <v>42</v>
      </c>
      <c r="L5" s="9" t="s">
        <v>43</v>
      </c>
      <c r="M5" s="26" t="s">
        <v>44</v>
      </c>
      <c r="N5" s="26" t="s">
        <v>45</v>
      </c>
      <c r="O5" s="26" t="s">
        <v>46</v>
      </c>
      <c r="P5" s="26" t="s">
        <v>47</v>
      </c>
      <c r="Q5" s="26" t="s">
        <v>48</v>
      </c>
      <c r="R5" s="27" t="s">
        <v>49</v>
      </c>
      <c r="S5" s="27" t="s">
        <v>50</v>
      </c>
      <c r="T5" s="9" t="s">
        <v>51</v>
      </c>
      <c r="U5" s="28" t="s">
        <v>52</v>
      </c>
      <c r="V5" s="4"/>
    </row>
    <row r="6" spans="2:22" x14ac:dyDescent="0.25">
      <c r="B6" s="3"/>
      <c r="C6" s="29">
        <v>1</v>
      </c>
      <c r="D6" s="13" t="s">
        <v>12</v>
      </c>
      <c r="E6" s="12">
        <f>'składka zdrowotna '!E6</f>
        <v>0</v>
      </c>
      <c r="F6" s="12">
        <f>'składka zdrowotna '!F6</f>
        <v>0</v>
      </c>
      <c r="G6" s="12">
        <f>E6-'składka zdrowotna '!E6</f>
        <v>0</v>
      </c>
      <c r="H6" s="12">
        <f>F6-'składka zdrowotna '!F6</f>
        <v>0</v>
      </c>
      <c r="I6" s="12" t="str">
        <f>'składka zdrowotna '!H6</f>
        <v>NIE</v>
      </c>
      <c r="J6" s="12">
        <f>'składka zdrowotna '!G6</f>
        <v>0</v>
      </c>
      <c r="K6" s="12">
        <f t="shared" ref="K6:K17" si="0">IF(I6="NIE",E6-F6-J6,IF(I6="TAK",G6-H6-J6))</f>
        <v>0</v>
      </c>
      <c r="L6" s="30">
        <f t="shared" ref="L6:L17" si="1">IF(K6&lt;0,0,K6)</f>
        <v>0</v>
      </c>
      <c r="M6" s="31">
        <f>L6</f>
        <v>0</v>
      </c>
      <c r="N6" s="31">
        <f t="shared" ref="N6:N17" si="2">IF(M6&lt;0,0,M6)</f>
        <v>0</v>
      </c>
      <c r="O6" s="32">
        <f t="shared" ref="O6:O17" si="3">IF(M6&lt;0,0,M6)</f>
        <v>0</v>
      </c>
      <c r="P6" s="32">
        <f t="shared" ref="P6:P17" si="4">IF(M6*$P$4&lt;$Q$3,$Q$3,M6*$P$4)</f>
        <v>314.95499999999998</v>
      </c>
      <c r="Q6" s="32">
        <f t="shared" ref="Q6:Q17" si="5">IF(N6*$Q$4&lt;$Q$3,$Q$3,N6*$Q$4)</f>
        <v>314.95499999999998</v>
      </c>
      <c r="R6" s="31">
        <f t="shared" ref="R6:R17" si="6">IF(P6=$Q$3,$Q$2,IF(P6&gt;$Q$3,O6))</f>
        <v>3499.5</v>
      </c>
      <c r="S6" s="31">
        <f t="shared" ref="S6:S17" si="7">IF(Q6=$Q$3,$Q$2,IF(Q6&gt;$Q$3,O6))</f>
        <v>3499.5</v>
      </c>
      <c r="T6" s="31">
        <f>IF('składka zdrowotna '!H6="TAK",0,IF('składka zdrowotna '!H6="NIE",1))</f>
        <v>1</v>
      </c>
      <c r="U6" s="31">
        <f t="shared" ref="U6:U17" si="8">IF(T6=1,$Q$3,IF(T6=0,0))</f>
        <v>314.95499999999998</v>
      </c>
      <c r="V6" s="4"/>
    </row>
    <row r="7" spans="2:22" x14ac:dyDescent="0.25">
      <c r="B7" s="3"/>
      <c r="C7" s="29">
        <v>2</v>
      </c>
      <c r="D7" s="13" t="s">
        <v>14</v>
      </c>
      <c r="E7" s="12">
        <f>'składka zdrowotna '!E6+'składka zdrowotna '!E7</f>
        <v>0</v>
      </c>
      <c r="F7" s="12">
        <f>'składka zdrowotna '!F6+'składka zdrowotna '!F7</f>
        <v>0</v>
      </c>
      <c r="G7" s="12">
        <f>E7-'składka zdrowotna '!E7</f>
        <v>0</v>
      </c>
      <c r="H7" s="12">
        <f>F7-'składka zdrowotna '!F7</f>
        <v>0</v>
      </c>
      <c r="I7" s="12" t="str">
        <f>'składka zdrowotna '!H7</f>
        <v>NIE</v>
      </c>
      <c r="J7" s="12">
        <f>'składka zdrowotna '!G6+'składka zdrowotna '!G7</f>
        <v>0</v>
      </c>
      <c r="K7" s="12">
        <f t="shared" si="0"/>
        <v>0</v>
      </c>
      <c r="L7" s="30">
        <f t="shared" si="1"/>
        <v>0</v>
      </c>
      <c r="M7" s="32">
        <f>IF(L7-L6&lt;0,0,L7-L6)</f>
        <v>0</v>
      </c>
      <c r="N7" s="32">
        <f t="shared" si="2"/>
        <v>0</v>
      </c>
      <c r="O7" s="32">
        <f t="shared" si="3"/>
        <v>0</v>
      </c>
      <c r="P7" s="32">
        <f t="shared" si="4"/>
        <v>314.95499999999998</v>
      </c>
      <c r="Q7" s="32">
        <f t="shared" si="5"/>
        <v>314.95499999999998</v>
      </c>
      <c r="R7" s="31">
        <f t="shared" si="6"/>
        <v>3499.5</v>
      </c>
      <c r="S7" s="31">
        <f t="shared" si="7"/>
        <v>3499.5</v>
      </c>
      <c r="T7" s="31">
        <f>IF('składka zdrowotna '!H7="TAK",0,IF('składka zdrowotna '!H7="NIE",1))</f>
        <v>1</v>
      </c>
      <c r="U7" s="31">
        <f t="shared" si="8"/>
        <v>314.95499999999998</v>
      </c>
      <c r="V7" s="4"/>
    </row>
    <row r="8" spans="2:22" x14ac:dyDescent="0.25">
      <c r="B8" s="3"/>
      <c r="C8" s="29">
        <v>3</v>
      </c>
      <c r="D8" s="13" t="s">
        <v>15</v>
      </c>
      <c r="E8" s="12">
        <f>'składka zdrowotna '!E6+'składka zdrowotna '!E7+'składka zdrowotna '!E8</f>
        <v>0</v>
      </c>
      <c r="F8" s="12">
        <f>'składka zdrowotna '!F6+'składka zdrowotna '!F7+'składka zdrowotna '!F8</f>
        <v>0</v>
      </c>
      <c r="G8" s="12">
        <f>E8-'składka zdrowotna '!E8</f>
        <v>0</v>
      </c>
      <c r="H8" s="12">
        <f>F8-'składka zdrowotna '!F8</f>
        <v>0</v>
      </c>
      <c r="I8" s="12" t="str">
        <f>'składka zdrowotna '!H8</f>
        <v>NIE</v>
      </c>
      <c r="J8" s="12">
        <f>'składka zdrowotna '!G6+'składka zdrowotna '!G7+'składka zdrowotna '!G8</f>
        <v>0</v>
      </c>
      <c r="K8" s="12">
        <f t="shared" si="0"/>
        <v>0</v>
      </c>
      <c r="L8" s="30">
        <f t="shared" si="1"/>
        <v>0</v>
      </c>
      <c r="M8" s="31">
        <f>IF(L8-M6-M7&lt;0,0,L8-M6-M7)</f>
        <v>0</v>
      </c>
      <c r="N8" s="32">
        <f t="shared" si="2"/>
        <v>0</v>
      </c>
      <c r="O8" s="32">
        <f t="shared" si="3"/>
        <v>0</v>
      </c>
      <c r="P8" s="32">
        <f t="shared" si="4"/>
        <v>314.95499999999998</v>
      </c>
      <c r="Q8" s="32">
        <f t="shared" si="5"/>
        <v>314.95499999999998</v>
      </c>
      <c r="R8" s="31">
        <f t="shared" si="6"/>
        <v>3499.5</v>
      </c>
      <c r="S8" s="31">
        <f t="shared" si="7"/>
        <v>3499.5</v>
      </c>
      <c r="T8" s="31">
        <f>IF('składka zdrowotna '!H8="TAK",0,IF('składka zdrowotna '!H8="NIE",1))</f>
        <v>1</v>
      </c>
      <c r="U8" s="31">
        <f t="shared" si="8"/>
        <v>314.95499999999998</v>
      </c>
      <c r="V8" s="4"/>
    </row>
    <row r="9" spans="2:22" x14ac:dyDescent="0.25">
      <c r="B9" s="3"/>
      <c r="C9" s="29">
        <v>4</v>
      </c>
      <c r="D9" s="13" t="s">
        <v>16</v>
      </c>
      <c r="E9" s="12">
        <f>'składka zdrowotna '!E6+'składka zdrowotna '!E7+'składka zdrowotna '!E8+'składka zdrowotna '!E9</f>
        <v>0</v>
      </c>
      <c r="F9" s="12">
        <f>'składka zdrowotna '!F6+'składka zdrowotna '!F7+'składka zdrowotna '!F8+'składka zdrowotna '!F9</f>
        <v>0</v>
      </c>
      <c r="G9" s="12">
        <f>E9-'składka zdrowotna '!E9</f>
        <v>0</v>
      </c>
      <c r="H9" s="12">
        <f>F9-'składka zdrowotna '!F9</f>
        <v>0</v>
      </c>
      <c r="I9" s="12" t="str">
        <f>'składka zdrowotna '!H9</f>
        <v>NIE</v>
      </c>
      <c r="J9" s="12">
        <f>'składka zdrowotna '!G6+'składka zdrowotna '!G7+'składka zdrowotna '!G8+'składka zdrowotna '!G9</f>
        <v>0</v>
      </c>
      <c r="K9" s="12">
        <f t="shared" si="0"/>
        <v>0</v>
      </c>
      <c r="L9" s="30">
        <f t="shared" si="1"/>
        <v>0</v>
      </c>
      <c r="M9" s="31">
        <f>IF(L9-SUM($N$6:N8)&lt;0,0,L9-SUM($N$6:N8))</f>
        <v>0</v>
      </c>
      <c r="N9" s="32">
        <f t="shared" si="2"/>
        <v>0</v>
      </c>
      <c r="O9" s="32">
        <f t="shared" si="3"/>
        <v>0</v>
      </c>
      <c r="P9" s="32">
        <f t="shared" si="4"/>
        <v>314.95499999999998</v>
      </c>
      <c r="Q9" s="32">
        <f t="shared" si="5"/>
        <v>314.95499999999998</v>
      </c>
      <c r="R9" s="31">
        <f t="shared" si="6"/>
        <v>3499.5</v>
      </c>
      <c r="S9" s="31">
        <f t="shared" si="7"/>
        <v>3499.5</v>
      </c>
      <c r="T9" s="31">
        <f>IF('składka zdrowotna '!H9="TAK",0,IF('składka zdrowotna '!H9="NIE",1))</f>
        <v>1</v>
      </c>
      <c r="U9" s="31">
        <f t="shared" si="8"/>
        <v>314.95499999999998</v>
      </c>
      <c r="V9" s="4"/>
    </row>
    <row r="10" spans="2:22" x14ac:dyDescent="0.25">
      <c r="B10" s="3"/>
      <c r="C10" s="29">
        <v>5</v>
      </c>
      <c r="D10" s="13" t="s">
        <v>17</v>
      </c>
      <c r="E10" s="12">
        <f>'składka zdrowotna '!E6+'składka zdrowotna '!E7+'składka zdrowotna '!E8+'składka zdrowotna '!E9+'składka zdrowotna '!E10</f>
        <v>0</v>
      </c>
      <c r="F10" s="12">
        <f>'składka zdrowotna '!F6+'składka zdrowotna '!F7+'składka zdrowotna '!F8+'składka zdrowotna '!F9+'składka zdrowotna '!F10</f>
        <v>0</v>
      </c>
      <c r="G10" s="12">
        <f>E10-'składka zdrowotna '!E10</f>
        <v>0</v>
      </c>
      <c r="H10" s="12">
        <f>F10-'składka zdrowotna '!F10</f>
        <v>0</v>
      </c>
      <c r="I10" s="12" t="str">
        <f>'składka zdrowotna '!H10</f>
        <v>NIE</v>
      </c>
      <c r="J10" s="12">
        <f>'składka zdrowotna '!G6+'składka zdrowotna '!G7+'składka zdrowotna '!G8+'składka zdrowotna '!G9+'składka zdrowotna '!G10</f>
        <v>0</v>
      </c>
      <c r="K10" s="12">
        <f t="shared" si="0"/>
        <v>0</v>
      </c>
      <c r="L10" s="30">
        <f t="shared" si="1"/>
        <v>0</v>
      </c>
      <c r="M10" s="31">
        <f>IF(L10-SUM($N$6:N9)&lt;0,0,L10-SUM($N$6:N9))</f>
        <v>0</v>
      </c>
      <c r="N10" s="32">
        <f t="shared" si="2"/>
        <v>0</v>
      </c>
      <c r="O10" s="32">
        <f t="shared" si="3"/>
        <v>0</v>
      </c>
      <c r="P10" s="32">
        <f t="shared" si="4"/>
        <v>314.95499999999998</v>
      </c>
      <c r="Q10" s="32">
        <f t="shared" si="5"/>
        <v>314.95499999999998</v>
      </c>
      <c r="R10" s="31">
        <f t="shared" si="6"/>
        <v>3499.5</v>
      </c>
      <c r="S10" s="31">
        <f t="shared" si="7"/>
        <v>3499.5</v>
      </c>
      <c r="T10" s="31">
        <f>IF('składka zdrowotna '!H10="TAK",0,IF('składka zdrowotna '!H10="NIE",1))</f>
        <v>1</v>
      </c>
      <c r="U10" s="31">
        <f t="shared" si="8"/>
        <v>314.95499999999998</v>
      </c>
      <c r="V10" s="4"/>
    </row>
    <row r="11" spans="2:22" x14ac:dyDescent="0.25">
      <c r="B11" s="3"/>
      <c r="C11" s="29">
        <v>6</v>
      </c>
      <c r="D11" s="13" t="s">
        <v>18</v>
      </c>
      <c r="E11" s="12">
        <f>'składka zdrowotna '!E6+'składka zdrowotna '!E7+'składka zdrowotna '!E8+'składka zdrowotna '!E9+'składka zdrowotna '!E10+'składka zdrowotna '!E11</f>
        <v>0</v>
      </c>
      <c r="F11" s="12">
        <f>'składka zdrowotna '!F6+'składka zdrowotna '!F7+'składka zdrowotna '!F8+'składka zdrowotna '!F9+'składka zdrowotna '!F10+'składka zdrowotna '!F11</f>
        <v>0</v>
      </c>
      <c r="G11" s="12">
        <f>E11-'składka zdrowotna '!E11</f>
        <v>0</v>
      </c>
      <c r="H11" s="12">
        <f>F11-'składka zdrowotna '!F11</f>
        <v>0</v>
      </c>
      <c r="I11" s="12" t="str">
        <f>'składka zdrowotna '!H11</f>
        <v>NIE</v>
      </c>
      <c r="J11" s="12">
        <f>'składka zdrowotna '!G6+'składka zdrowotna '!G7+'składka zdrowotna '!G8+'składka zdrowotna '!G9+'składka zdrowotna '!G10+'składka zdrowotna '!G11</f>
        <v>0</v>
      </c>
      <c r="K11" s="12">
        <f t="shared" si="0"/>
        <v>0</v>
      </c>
      <c r="L11" s="30">
        <f t="shared" si="1"/>
        <v>0</v>
      </c>
      <c r="M11" s="31">
        <f>IF(L11-SUM($N$6:N10)&lt;0,0,L11-SUM($N$6:N10))</f>
        <v>0</v>
      </c>
      <c r="N11" s="32">
        <f t="shared" si="2"/>
        <v>0</v>
      </c>
      <c r="O11" s="32">
        <f t="shared" si="3"/>
        <v>0</v>
      </c>
      <c r="P11" s="32">
        <f t="shared" si="4"/>
        <v>314.95499999999998</v>
      </c>
      <c r="Q11" s="32">
        <f t="shared" si="5"/>
        <v>314.95499999999998</v>
      </c>
      <c r="R11" s="31">
        <f t="shared" si="6"/>
        <v>3499.5</v>
      </c>
      <c r="S11" s="31">
        <f t="shared" si="7"/>
        <v>3499.5</v>
      </c>
      <c r="T11" s="31">
        <f>IF('składka zdrowotna '!H11="TAK",0,IF('składka zdrowotna '!H11="NIE",1))</f>
        <v>1</v>
      </c>
      <c r="U11" s="31">
        <f t="shared" si="8"/>
        <v>314.95499999999998</v>
      </c>
      <c r="V11" s="4"/>
    </row>
    <row r="12" spans="2:22" x14ac:dyDescent="0.25">
      <c r="B12" s="3"/>
      <c r="C12" s="29">
        <v>7</v>
      </c>
      <c r="D12" s="13" t="s">
        <v>19</v>
      </c>
      <c r="E12" s="12">
        <f>'składka zdrowotna '!E6+'składka zdrowotna '!E7+'składka zdrowotna '!E8+'składka zdrowotna '!E9+'składka zdrowotna '!E10+'składka zdrowotna '!E11+'składka zdrowotna '!E12</f>
        <v>0</v>
      </c>
      <c r="F12" s="12">
        <f>'składka zdrowotna '!F6+'składka zdrowotna '!F7+'składka zdrowotna '!F8+'składka zdrowotna '!F9+'składka zdrowotna '!F10+'składka zdrowotna '!F11+'składka zdrowotna '!F12</f>
        <v>0</v>
      </c>
      <c r="G12" s="12">
        <f>E12-'składka zdrowotna '!E12</f>
        <v>0</v>
      </c>
      <c r="H12" s="12">
        <f>F12-'składka zdrowotna '!F12</f>
        <v>0</v>
      </c>
      <c r="I12" s="12" t="str">
        <f>'składka zdrowotna '!H12</f>
        <v>NIE</v>
      </c>
      <c r="J12" s="12">
        <f>'składka zdrowotna '!G6+'składka zdrowotna '!G7+'składka zdrowotna '!G8+'składka zdrowotna '!G9+'składka zdrowotna '!G10+'składka zdrowotna '!G11+'składka zdrowotna '!G12</f>
        <v>0</v>
      </c>
      <c r="K12" s="12">
        <f t="shared" si="0"/>
        <v>0</v>
      </c>
      <c r="L12" s="30">
        <f t="shared" si="1"/>
        <v>0</v>
      </c>
      <c r="M12" s="31">
        <f>IF(L12-SUM($N$6:N11)&lt;0,0,L12-SUM($N$6:N11))</f>
        <v>0</v>
      </c>
      <c r="N12" s="32">
        <f t="shared" si="2"/>
        <v>0</v>
      </c>
      <c r="O12" s="32">
        <f t="shared" si="3"/>
        <v>0</v>
      </c>
      <c r="P12" s="32">
        <f t="shared" si="4"/>
        <v>314.95499999999998</v>
      </c>
      <c r="Q12" s="32">
        <f t="shared" si="5"/>
        <v>314.95499999999998</v>
      </c>
      <c r="R12" s="31">
        <f t="shared" si="6"/>
        <v>3499.5</v>
      </c>
      <c r="S12" s="31">
        <f t="shared" si="7"/>
        <v>3499.5</v>
      </c>
      <c r="T12" s="31">
        <f>IF('składka zdrowotna '!H12="TAK",0,IF('składka zdrowotna '!H12="NIE",1))</f>
        <v>1</v>
      </c>
      <c r="U12" s="31">
        <f t="shared" si="8"/>
        <v>314.95499999999998</v>
      </c>
      <c r="V12" s="4"/>
    </row>
    <row r="13" spans="2:22" x14ac:dyDescent="0.25">
      <c r="B13" s="3"/>
      <c r="C13" s="29">
        <v>8</v>
      </c>
      <c r="D13" s="13" t="s">
        <v>20</v>
      </c>
      <c r="E13" s="12">
        <f>'składka zdrowotna '!E6+'składka zdrowotna '!E7+'składka zdrowotna '!E8+'składka zdrowotna '!E9+'składka zdrowotna '!E10+'składka zdrowotna '!E11+'składka zdrowotna '!E12+'składka zdrowotna '!E13</f>
        <v>0</v>
      </c>
      <c r="F13" s="12">
        <f>'składka zdrowotna '!F6+'składka zdrowotna '!F7+'składka zdrowotna '!F8+'składka zdrowotna '!F9+'składka zdrowotna '!F10+'składka zdrowotna '!F11+'składka zdrowotna '!F12+'składka zdrowotna '!F13</f>
        <v>0</v>
      </c>
      <c r="G13" s="12">
        <f>E13-'składka zdrowotna '!E13</f>
        <v>0</v>
      </c>
      <c r="H13" s="12">
        <f>F13-'składka zdrowotna '!F13</f>
        <v>0</v>
      </c>
      <c r="I13" s="12" t="str">
        <f>'składka zdrowotna '!H13</f>
        <v>NIE</v>
      </c>
      <c r="J13" s="12">
        <f>'składka zdrowotna '!G6+'składka zdrowotna '!G7+'składka zdrowotna '!G8+'składka zdrowotna '!G9+'składka zdrowotna '!G10+'składka zdrowotna '!G11+'składka zdrowotna '!G12+'składka zdrowotna '!G13</f>
        <v>0</v>
      </c>
      <c r="K13" s="12">
        <f t="shared" si="0"/>
        <v>0</v>
      </c>
      <c r="L13" s="30">
        <f t="shared" si="1"/>
        <v>0</v>
      </c>
      <c r="M13" s="31">
        <f>IF(L13-SUM($N$6:N12)&lt;0,0,L13-SUM($N$6:N12))</f>
        <v>0</v>
      </c>
      <c r="N13" s="32">
        <f t="shared" si="2"/>
        <v>0</v>
      </c>
      <c r="O13" s="32">
        <f t="shared" si="3"/>
        <v>0</v>
      </c>
      <c r="P13" s="32">
        <f t="shared" si="4"/>
        <v>314.95499999999998</v>
      </c>
      <c r="Q13" s="32">
        <f t="shared" si="5"/>
        <v>314.95499999999998</v>
      </c>
      <c r="R13" s="31">
        <f t="shared" si="6"/>
        <v>3499.5</v>
      </c>
      <c r="S13" s="31">
        <f t="shared" si="7"/>
        <v>3499.5</v>
      </c>
      <c r="T13" s="31">
        <f>IF('składka zdrowotna '!H13="TAK",0,IF('składka zdrowotna '!H13="NIE",1))</f>
        <v>1</v>
      </c>
      <c r="U13" s="31">
        <f t="shared" si="8"/>
        <v>314.95499999999998</v>
      </c>
      <c r="V13" s="4"/>
    </row>
    <row r="14" spans="2:22" x14ac:dyDescent="0.25">
      <c r="B14" s="3"/>
      <c r="C14" s="29">
        <v>9</v>
      </c>
      <c r="D14" s="13" t="s">
        <v>21</v>
      </c>
      <c r="E14" s="12">
        <f>'składka zdrowotna '!E6+'składka zdrowotna '!E7+'składka zdrowotna '!E8+'składka zdrowotna '!E9+'składka zdrowotna '!E10+'składka zdrowotna '!E11+'składka zdrowotna '!E12+'składka zdrowotna '!E13+'składka zdrowotna '!E14</f>
        <v>0</v>
      </c>
      <c r="F14" s="12">
        <f>'składka zdrowotna '!F6+'składka zdrowotna '!F7+'składka zdrowotna '!F8+'składka zdrowotna '!F9+'składka zdrowotna '!F10+'składka zdrowotna '!F11+'składka zdrowotna '!F12+'składka zdrowotna '!F13+'składka zdrowotna '!F14</f>
        <v>0</v>
      </c>
      <c r="G14" s="12">
        <f>E14-'składka zdrowotna '!E14</f>
        <v>0</v>
      </c>
      <c r="H14" s="12">
        <f>F14-'składka zdrowotna '!F14</f>
        <v>0</v>
      </c>
      <c r="I14" s="12" t="str">
        <f>'składka zdrowotna '!H14</f>
        <v>NIE</v>
      </c>
      <c r="J14" s="12">
        <f>'składka zdrowotna '!G6+'składka zdrowotna '!G7+'składka zdrowotna '!G8+'składka zdrowotna '!G9+'składka zdrowotna '!G10+'składka zdrowotna '!G11+'składka zdrowotna '!G12+'składka zdrowotna '!G13+'składka zdrowotna '!G14</f>
        <v>0</v>
      </c>
      <c r="K14" s="12">
        <f t="shared" si="0"/>
        <v>0</v>
      </c>
      <c r="L14" s="30">
        <f t="shared" si="1"/>
        <v>0</v>
      </c>
      <c r="M14" s="12">
        <f>IF(L14-SUM($N$6:N13)&lt;0,0,L14-SUM($N$6:N13))</f>
        <v>0</v>
      </c>
      <c r="N14" s="33">
        <f t="shared" si="2"/>
        <v>0</v>
      </c>
      <c r="O14" s="30">
        <f t="shared" si="3"/>
        <v>0</v>
      </c>
      <c r="P14" s="30">
        <f t="shared" si="4"/>
        <v>314.95499999999998</v>
      </c>
      <c r="Q14" s="30">
        <f t="shared" si="5"/>
        <v>314.95499999999998</v>
      </c>
      <c r="R14" s="31">
        <f t="shared" si="6"/>
        <v>3499.5</v>
      </c>
      <c r="S14" s="31">
        <f t="shared" si="7"/>
        <v>3499.5</v>
      </c>
      <c r="T14" s="31">
        <f>IF('składka zdrowotna '!H14="TAK",0,IF('składka zdrowotna '!H14="NIE",1))</f>
        <v>1</v>
      </c>
      <c r="U14" s="31">
        <f t="shared" si="8"/>
        <v>314.95499999999998</v>
      </c>
      <c r="V14" s="4"/>
    </row>
    <row r="15" spans="2:22" x14ac:dyDescent="0.25">
      <c r="B15" s="3"/>
      <c r="C15" s="29">
        <v>10</v>
      </c>
      <c r="D15" s="13" t="s">
        <v>22</v>
      </c>
      <c r="E15" s="12">
        <f>'składka zdrowotna '!E6+'składka zdrowotna '!E7+'składka zdrowotna '!E8+'składka zdrowotna '!E9+'składka zdrowotna '!E10+'składka zdrowotna '!E11+'składka zdrowotna '!E12+'składka zdrowotna '!E13+'składka zdrowotna '!E14+'składka zdrowotna '!E15</f>
        <v>0</v>
      </c>
      <c r="F15" s="12">
        <f>'składka zdrowotna '!F6+'składka zdrowotna '!F7+'składka zdrowotna '!F8+'składka zdrowotna '!F9+'składka zdrowotna '!F10+'składka zdrowotna '!F11+'składka zdrowotna '!F12+'składka zdrowotna '!F13+'składka zdrowotna '!F14+'składka zdrowotna '!F15</f>
        <v>0</v>
      </c>
      <c r="G15" s="12">
        <f>E15-'składka zdrowotna '!E15</f>
        <v>0</v>
      </c>
      <c r="H15" s="12">
        <f>F15-'składka zdrowotna '!F15</f>
        <v>0</v>
      </c>
      <c r="I15" s="12" t="str">
        <f>'składka zdrowotna '!H15</f>
        <v>NIE</v>
      </c>
      <c r="J15" s="12">
        <f>'składka zdrowotna '!G6+'składka zdrowotna '!G7+'składka zdrowotna '!G8+'składka zdrowotna '!G9+'składka zdrowotna '!G10+'składka zdrowotna '!G11+'składka zdrowotna '!G12+'składka zdrowotna '!G13+'składka zdrowotna '!G14+'składka zdrowotna '!G15</f>
        <v>0</v>
      </c>
      <c r="K15" s="12">
        <f t="shared" si="0"/>
        <v>0</v>
      </c>
      <c r="L15" s="30">
        <f t="shared" si="1"/>
        <v>0</v>
      </c>
      <c r="M15" s="12">
        <f>IF(L15-SUM($N$6:N14)&lt;0,0,L15-SUM($N$6:N14))</f>
        <v>0</v>
      </c>
      <c r="N15" s="33">
        <f t="shared" si="2"/>
        <v>0</v>
      </c>
      <c r="O15" s="30">
        <f t="shared" si="3"/>
        <v>0</v>
      </c>
      <c r="P15" s="30">
        <f t="shared" si="4"/>
        <v>314.95499999999998</v>
      </c>
      <c r="Q15" s="30">
        <f t="shared" si="5"/>
        <v>314.95499999999998</v>
      </c>
      <c r="R15" s="31">
        <f t="shared" si="6"/>
        <v>3499.5</v>
      </c>
      <c r="S15" s="31">
        <f t="shared" si="7"/>
        <v>3499.5</v>
      </c>
      <c r="T15" s="31">
        <f>IF('składka zdrowotna '!H15="TAK",0,IF('składka zdrowotna '!H15="NIE",1))</f>
        <v>1</v>
      </c>
      <c r="U15" s="31">
        <f t="shared" si="8"/>
        <v>314.95499999999998</v>
      </c>
      <c r="V15" s="4"/>
    </row>
    <row r="16" spans="2:22" x14ac:dyDescent="0.25">
      <c r="B16" s="3"/>
      <c r="C16" s="29">
        <v>11</v>
      </c>
      <c r="D16" s="13" t="s">
        <v>23</v>
      </c>
      <c r="E16" s="12">
        <f>'składka zdrowotna '!E6+'składka zdrowotna '!E7+'składka zdrowotna '!E8+'składka zdrowotna '!E9+'składka zdrowotna '!E10+'składka zdrowotna '!E11+'składka zdrowotna '!E12+'składka zdrowotna '!E13+'składka zdrowotna '!E14+'składka zdrowotna '!E15+'składka zdrowotna '!E16</f>
        <v>0</v>
      </c>
      <c r="F16" s="12">
        <f>'składka zdrowotna '!F6+'składka zdrowotna '!F7+'składka zdrowotna '!F8+'składka zdrowotna '!F9+'składka zdrowotna '!F10+'składka zdrowotna '!F11+'składka zdrowotna '!F12+'składka zdrowotna '!F13+'składka zdrowotna '!F14+'składka zdrowotna '!F15+'składka zdrowotna '!F16</f>
        <v>0</v>
      </c>
      <c r="G16" s="12">
        <f>E16-'składka zdrowotna '!E16</f>
        <v>0</v>
      </c>
      <c r="H16" s="12">
        <f>F16-'składka zdrowotna '!F16</f>
        <v>0</v>
      </c>
      <c r="I16" s="12" t="str">
        <f>'składka zdrowotna '!H16</f>
        <v>NIE</v>
      </c>
      <c r="J16" s="12">
        <f>'składka zdrowotna '!G6+'składka zdrowotna '!G7+'składka zdrowotna '!G8+'składka zdrowotna '!G9+'składka zdrowotna '!G10+'składka zdrowotna '!G11+'składka zdrowotna '!G12+'składka zdrowotna '!G13+'składka zdrowotna '!G14+'składka zdrowotna '!G15+'składka zdrowotna '!G16</f>
        <v>0</v>
      </c>
      <c r="K16" s="12">
        <f t="shared" si="0"/>
        <v>0</v>
      </c>
      <c r="L16" s="30">
        <f t="shared" si="1"/>
        <v>0</v>
      </c>
      <c r="M16" s="12">
        <f>IF(L16-SUM($N$6:N15)&lt;0,0,L16-SUM($N$6:N15))</f>
        <v>0</v>
      </c>
      <c r="N16" s="33">
        <f t="shared" si="2"/>
        <v>0</v>
      </c>
      <c r="O16" s="30">
        <f t="shared" si="3"/>
        <v>0</v>
      </c>
      <c r="P16" s="30">
        <f t="shared" si="4"/>
        <v>314.95499999999998</v>
      </c>
      <c r="Q16" s="30">
        <f t="shared" si="5"/>
        <v>314.95499999999998</v>
      </c>
      <c r="R16" s="31">
        <f t="shared" si="6"/>
        <v>3499.5</v>
      </c>
      <c r="S16" s="31">
        <f t="shared" si="7"/>
        <v>3499.5</v>
      </c>
      <c r="T16" s="31">
        <f>IF('składka zdrowotna '!H16="TAK",0,IF('składka zdrowotna '!H16="NIE",1))</f>
        <v>1</v>
      </c>
      <c r="U16" s="31">
        <f t="shared" si="8"/>
        <v>314.95499999999998</v>
      </c>
      <c r="V16" s="4"/>
    </row>
    <row r="17" spans="2:22" x14ac:dyDescent="0.25">
      <c r="B17" s="3"/>
      <c r="C17" s="29">
        <v>12</v>
      </c>
      <c r="D17" s="13" t="s">
        <v>24</v>
      </c>
      <c r="E17" s="12">
        <f>'składka zdrowotna '!E6+'składka zdrowotna '!E7+'składka zdrowotna '!E8+'składka zdrowotna '!E9+'składka zdrowotna '!E10+'składka zdrowotna '!E11+'składka zdrowotna '!E12+'składka zdrowotna '!E13+'składka zdrowotna '!E14+'składka zdrowotna '!E15+'składka zdrowotna '!E16+'składka zdrowotna '!E17+'składka zdrowotna '!F60</f>
        <v>0</v>
      </c>
      <c r="F17" s="12">
        <f>'składka zdrowotna '!F6+'składka zdrowotna '!F7+'składka zdrowotna '!F8+'składka zdrowotna '!F9+'składka zdrowotna '!F10+'składka zdrowotna '!F11+'składka zdrowotna '!F12+'składka zdrowotna '!F13+'składka zdrowotna '!F14+'składka zdrowotna '!F15+'składka zdrowotna '!F16+'składka zdrowotna '!F17+'składka zdrowotna '!G60+'składka zdrowotna '!E18-'składka zdrowotna '!E19</f>
        <v>0</v>
      </c>
      <c r="G17" s="12">
        <f>E17-'składka zdrowotna '!E17</f>
        <v>0</v>
      </c>
      <c r="H17" s="12">
        <f>F17-'składka zdrowotna '!F17</f>
        <v>0</v>
      </c>
      <c r="I17" s="12" t="str">
        <f>'składka zdrowotna '!H17</f>
        <v>NIE</v>
      </c>
      <c r="J17" s="12">
        <f>'składka zdrowotna '!G6+'składka zdrowotna '!G7+'składka zdrowotna '!G8+'składka zdrowotna '!G9+'składka zdrowotna '!G10+'składka zdrowotna '!G11+'składka zdrowotna '!G12+'składka zdrowotna '!G13+'składka zdrowotna '!G14+'składka zdrowotna '!G15+'składka zdrowotna '!G16+'składka zdrowotna '!G17</f>
        <v>0</v>
      </c>
      <c r="K17" s="12">
        <f t="shared" si="0"/>
        <v>0</v>
      </c>
      <c r="L17" s="30">
        <f t="shared" si="1"/>
        <v>0</v>
      </c>
      <c r="M17" s="12">
        <f>IF(L17-SUM($N$6:N16)&lt;0,0,L17-SUM($N$6:N16))</f>
        <v>0</v>
      </c>
      <c r="N17" s="33">
        <f t="shared" si="2"/>
        <v>0</v>
      </c>
      <c r="O17" s="30">
        <f t="shared" si="3"/>
        <v>0</v>
      </c>
      <c r="P17" s="30">
        <f t="shared" si="4"/>
        <v>314.95499999999998</v>
      </c>
      <c r="Q17" s="30">
        <f t="shared" si="5"/>
        <v>314.95499999999998</v>
      </c>
      <c r="R17" s="31">
        <f t="shared" si="6"/>
        <v>3499.5</v>
      </c>
      <c r="S17" s="31">
        <f t="shared" si="7"/>
        <v>3499.5</v>
      </c>
      <c r="T17" s="31">
        <f>IF('składka zdrowotna '!H17="TAK",0,IF('składka zdrowotna '!H17="NIE",1))</f>
        <v>1</v>
      </c>
      <c r="U17" s="31">
        <f t="shared" si="8"/>
        <v>314.95499999999998</v>
      </c>
      <c r="V17" s="4"/>
    </row>
    <row r="18" spans="2:22" x14ac:dyDescent="0.25">
      <c r="B18" s="3"/>
      <c r="C18" s="3"/>
      <c r="D18" s="7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34">
        <f>SUM(T6:T17)</f>
        <v>12</v>
      </c>
      <c r="U18" s="34">
        <f>SUM(U6:U17)</f>
        <v>3779.4599999999996</v>
      </c>
      <c r="V18" s="4"/>
    </row>
    <row r="19" spans="2:22" x14ac:dyDescent="0.25">
      <c r="B19" s="3"/>
      <c r="C19" s="3"/>
      <c r="D19" s="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4"/>
      <c r="S19" s="4"/>
      <c r="T19" s="4"/>
      <c r="U19" s="4"/>
      <c r="V19" s="4"/>
    </row>
    <row r="20" spans="2:22" x14ac:dyDescent="0.25">
      <c r="Q20" s="4"/>
      <c r="R20" s="4"/>
      <c r="S20" s="4"/>
      <c r="T20" s="4"/>
      <c r="U20" s="4"/>
      <c r="V20" s="4"/>
    </row>
    <row r="21" spans="2:22" ht="30" x14ac:dyDescent="0.25">
      <c r="C21" s="35"/>
      <c r="D21" s="35"/>
      <c r="E21" s="35"/>
      <c r="Q21" s="4"/>
      <c r="R21" s="36" t="s">
        <v>53</v>
      </c>
      <c r="S21" s="37" t="s">
        <v>54</v>
      </c>
      <c r="T21" s="36" t="s">
        <v>55</v>
      </c>
      <c r="U21" s="37" t="s">
        <v>56</v>
      </c>
      <c r="V21" s="4"/>
    </row>
    <row r="22" spans="2:22" x14ac:dyDescent="0.25">
      <c r="C22" s="35"/>
      <c r="D22" s="38" t="s">
        <v>57</v>
      </c>
      <c r="E22" s="35"/>
      <c r="Q22" s="4"/>
      <c r="R22" s="34">
        <f>K17</f>
        <v>0</v>
      </c>
      <c r="S22" s="34">
        <f>R22*P4</f>
        <v>0</v>
      </c>
      <c r="T22" s="34">
        <f>K17</f>
        <v>0</v>
      </c>
      <c r="U22" s="34">
        <f>T22*Q4</f>
        <v>0</v>
      </c>
      <c r="V22" s="4"/>
    </row>
    <row r="23" spans="2:22" x14ac:dyDescent="0.25">
      <c r="C23" s="35"/>
      <c r="D23" s="38" t="s">
        <v>13</v>
      </c>
      <c r="E23" s="35"/>
      <c r="Q23" s="4"/>
      <c r="R23" s="39">
        <f>IF(R22&gt;R24,R22,IF(R22&lt;=R24,R24))</f>
        <v>41994</v>
      </c>
      <c r="S23" s="39">
        <f>IF(S22&gt;U18,S22,IF(S22&lt;=U18,U18))</f>
        <v>3779.4599999999996</v>
      </c>
      <c r="T23" s="39">
        <f>IF(T22&gt;T24,T22,IF(T22&lt;=T24,T24))</f>
        <v>41994</v>
      </c>
      <c r="U23" s="39">
        <f>IF(U22&gt;U18,U22,IF(U22&lt;=U18,U18))</f>
        <v>3779.4599999999996</v>
      </c>
      <c r="V23" s="4"/>
    </row>
    <row r="24" spans="2:22" x14ac:dyDescent="0.25">
      <c r="C24" s="35"/>
      <c r="D24" s="35"/>
      <c r="E24" s="35"/>
      <c r="Q24" s="4"/>
      <c r="R24" s="34">
        <f>SUM('składka zdrowotna '!L6:L17)</f>
        <v>41994</v>
      </c>
      <c r="S24" s="34"/>
      <c r="T24" s="34">
        <f>SUM('składka zdrowotna '!N6:N17)</f>
        <v>41994</v>
      </c>
      <c r="U24" s="34"/>
      <c r="V24" s="4"/>
    </row>
    <row r="25" spans="2:22" x14ac:dyDescent="0.25">
      <c r="Q25" s="4"/>
      <c r="R25" s="4"/>
      <c r="S25" s="4"/>
      <c r="T25" s="4"/>
      <c r="U25" s="4"/>
      <c r="V25" s="4"/>
    </row>
    <row r="26" spans="2:22" x14ac:dyDescent="0.25">
      <c r="Q26" s="4"/>
      <c r="R26" s="4"/>
      <c r="S26" s="4"/>
      <c r="T26" s="4"/>
      <c r="U26" s="4"/>
      <c r="V26" s="4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składka zdrowotna </vt:lpstr>
      <vt:lpstr>dane pomocnicze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luksza</dc:creator>
  <dc:description/>
  <cp:lastModifiedBy>joanna luksza</cp:lastModifiedBy>
  <cp:revision>38</cp:revision>
  <dcterms:created xsi:type="dcterms:W3CDTF">2024-05-16T11:26:01Z</dcterms:created>
  <dcterms:modified xsi:type="dcterms:W3CDTF">2025-02-10T11:07:13Z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