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4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kładka zdrowotna " sheetId="1" state="visible" r:id="rId2"/>
    <sheet name="dane pomocnicze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<sst xmlns="http://schemas.openxmlformats.org/spreadsheetml/2006/main" count="110" uniqueCount="58">
  <si>
    <t xml:space="preserve">UZUPEŁNIJ DANE NA PODSTAWIE PROWADZONYCH EWIDENCJI KSIĘGOWYCH:</t>
  </si>
  <si>
    <t xml:space="preserve">SKŁADKA ZDROWOTNA 2025:
</t>
  </si>
  <si>
    <t xml:space="preserve">Lp.</t>
  </si>
  <si>
    <t xml:space="preserve">Dochód za miesiąc</t>
  </si>
  <si>
    <t xml:space="preserve">Przychody z kolumny 9 KPIR za miesiąc</t>
  </si>
  <si>
    <t xml:space="preserve">Koszty z kolumn: (10+11+14) KPIR za miesiąc</t>
  </si>
  <si>
    <t xml:space="preserve">Zapłacone składki społeczne za miesiąc 
(odliczane od dochodu)</t>
  </si>
  <si>
    <t xml:space="preserve">Pełny miesiąc zawieszenia firmy  
(wybierz z listy)</t>
  </si>
  <si>
    <t xml:space="preserve">DRA za miesiąc:</t>
  </si>
  <si>
    <t xml:space="preserve">Podstawa naliczenia składki</t>
  </si>
  <si>
    <t xml:space="preserve">Wartość składki - skala podatkowa</t>
  </si>
  <si>
    <t xml:space="preserve">Wartość składki - podatek liniowy</t>
  </si>
  <si>
    <t xml:space="preserve">Styczeń</t>
  </si>
  <si>
    <t xml:space="preserve">NIE</t>
  </si>
  <si>
    <t xml:space="preserve">Luty</t>
  </si>
  <si>
    <t xml:space="preserve">Marzec</t>
  </si>
  <si>
    <t xml:space="preserve">Kwiecień</t>
  </si>
  <si>
    <t xml:space="preserve">Maj</t>
  </si>
  <si>
    <t xml:space="preserve">Czerwiec</t>
  </si>
  <si>
    <t xml:space="preserve">Lipiec</t>
  </si>
  <si>
    <t xml:space="preserve">Sierpień</t>
  </si>
  <si>
    <t xml:space="preserve">Wrzesień</t>
  </si>
  <si>
    <t xml:space="preserve">Październik</t>
  </si>
  <si>
    <t xml:space="preserve">Listopad</t>
  </si>
  <si>
    <t xml:space="preserve">Grudzień</t>
  </si>
  <si>
    <t xml:space="preserve">Remanent na 01.01</t>
  </si>
  <si>
    <t xml:space="preserve">SUMA należnych składek</t>
  </si>
  <si>
    <t xml:space="preserve">Remanent na 31.12</t>
  </si>
  <si>
    <t xml:space="preserve">Składka Roczna </t>
  </si>
  <si>
    <t xml:space="preserve">Wartości z ostatniej DRA wysłanej do ZUS</t>
  </si>
  <si>
    <t xml:space="preserve">Skala podatkowa </t>
  </si>
  <si>
    <t xml:space="preserve">Podatek liniowy</t>
  </si>
  <si>
    <t xml:space="preserve">SUMA należnych składek z deklaracji</t>
  </si>
  <si>
    <t xml:space="preserve">Nadpłata - wartość dodatnia/Do zapłaty - wartość ujemna</t>
  </si>
  <si>
    <t xml:space="preserve">Kalkulator ma charakter poglądowy. Wyliczenia nie mogą być traktowane jako wiążące i nie tworzą podstawy roszczeń względem IFIRMA SA z siedzibą we Wrocławiu. Informacje uzyskane w wyniku użycia kalkulatora nie stanowią rekomendacji, porady prawnej, porady inwestycyjnej ani doradztwa podatkowego. Uzyskane wyniki należy traktować jako szacunkowe, mogą różnić się od kwot wyliczonych w ramach indywidualnej usługi księgowej. </t>
  </si>
  <si>
    <t xml:space="preserve">Miesiąc</t>
  </si>
  <si>
    <t xml:space="preserve">Przychód narastająco</t>
  </si>
  <si>
    <t xml:space="preserve">Koszty narastająco</t>
  </si>
  <si>
    <t xml:space="preserve">Przychód narastający 
 Z uw. Zawieszenia </t>
  </si>
  <si>
    <t xml:space="preserve">Koszty narastające 
 Z uw. Zawieszenia </t>
  </si>
  <si>
    <t xml:space="preserve">Zawieszenie </t>
  </si>
  <si>
    <t xml:space="preserve">Społeczne narastająco</t>
  </si>
  <si>
    <t xml:space="preserve">Przychód - koszty - społeczne</t>
  </si>
  <si>
    <t xml:space="preserve">Wartość dodatnia lub zero (przy minusowym wyniku z kolumny K)</t>
  </si>
  <si>
    <t xml:space="preserve">Podstawa do składki zdrowotnej  z miesięcy poprzedzających deklarację</t>
  </si>
  <si>
    <t xml:space="preserve">cd</t>
  </si>
  <si>
    <t xml:space="preserve">Podstawa do składki na ub. zdrowotne</t>
  </si>
  <si>
    <t xml:space="preserve">skala podatkowa</t>
  </si>
  <si>
    <t xml:space="preserve">podatek liniowy</t>
  </si>
  <si>
    <t xml:space="preserve">Podstawa do deklaracji skala</t>
  </si>
  <si>
    <t xml:space="preserve">Podstawa do deklaracji  liniowy</t>
  </si>
  <si>
    <t xml:space="preserve">Pełny miesiąc zawieszenia firmy</t>
  </si>
  <si>
    <t xml:space="preserve">Minimalna roczna</t>
  </si>
  <si>
    <t xml:space="preserve">Podstawa roczna skala </t>
  </si>
  <si>
    <t xml:space="preserve">Składka Skala </t>
  </si>
  <si>
    <t xml:space="preserve">Podstawa liniowy</t>
  </si>
  <si>
    <t xml:space="preserve">Składka liniowy</t>
  </si>
  <si>
    <t xml:space="preserve">TAK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</si>
</sst>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zł-415];[RED]\-#,##0.00\ [$zł-415]"/>
    <numFmt numFmtId="166" formatCode="General"/>
    <numFmt numFmtId="167" formatCode="0.00"/>
    <numFmt numFmtId="168" formatCode="0.00%"/>
  </numFmts>
  <fonts count="13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8"/>
      <color rgb="FF1F4E79"/>
      <name val="Calibri"/>
      <family val="2"/>
      <charset val="238"/>
    </font>
    <font>
      <b val="true"/>
      <sz val="14"/>
      <color rgb="FF2A6099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14"/>
      <color rgb="FF2F5597"/>
      <name val="Calibri"/>
      <family val="2"/>
      <charset val="238"/>
    </font>
    <font>
      <b val="true"/>
      <sz val="11"/>
      <color rgb="FF2F5597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b val="true"/>
      <sz val="11"/>
      <color rgb="FFC9211E"/>
      <name val="Calibri"/>
      <family val="2"/>
      <charset val="238"/>
    </font>
    <font>
      <sz val="18"/>
      <color rgb="FF000000"/>
      <name val="Calibri"/>
      <family val="2"/>
      <charset val="238"/>
    </font>
    <font>
      <sz val="10"/>
      <color rgb="FF00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rgb="FFFFC000"/>
        <bgColor rgb="FFFFBF00"/>
      </patternFill>
    </fill>
    <fill>
      <patternFill patternType="solid">
        <fgColor rgb="FFDEE6EF"/>
        <bgColor rgb="FFDAE3F3"/>
      </patternFill>
    </fill>
    <fill>
      <patternFill patternType="solid">
        <fgColor rgb="FFDAE3F3"/>
        <bgColor rgb="FFDEE6EF"/>
      </patternFill>
    </fill>
    <fill>
      <patternFill patternType="solid">
        <fgColor rgb="FFDEEBF7"/>
        <bgColor rgb="FFDEE6EF"/>
      </patternFill>
    </fill>
    <fill>
      <patternFill patternType="solid">
        <fgColor rgb="FF8FAADC"/>
        <bgColor rgb="FF9DC3E6"/>
      </patternFill>
    </fill>
    <fill>
      <patternFill patternType="solid">
        <fgColor rgb="FF9DC3E6"/>
        <bgColor rgb="FF8FAADC"/>
      </patternFill>
    </fill>
    <fill>
      <patternFill patternType="solid">
        <fgColor rgb="FFFFBF00"/>
        <bgColor rgb="FFFFC000"/>
      </patternFill>
    </fill>
    <fill>
      <patternFill patternType="solid">
        <fgColor rgb="FFDEDCE6"/>
        <bgColor rgb="FFDAE3F3"/>
      </patternFill>
    </fill>
    <fill>
      <patternFill patternType="solid">
        <fgColor rgb="FFFFFFD7"/>
        <bgColor rgb="FFFFF5CE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5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7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7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8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9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8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1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1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11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5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5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11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5C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D7"/>
      <rgbColor rgb="FFDEEBF7"/>
      <rgbColor rgb="FF660066"/>
      <rgbColor rgb="FFFF8080"/>
      <rgbColor rgb="FF2A6099"/>
      <rgbColor rgb="FFDEDCE6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6EF"/>
      <rgbColor rgb="FFDAE3F3"/>
      <rgbColor rgb="FFFFF2CC"/>
      <rgbColor rgb="FF9DC3E6"/>
      <rgbColor rgb="FFFF99CC"/>
      <rgbColor rgb="FFCC99FF"/>
      <rgbColor rgb="FFFFCC99"/>
      <rgbColor rgb="FF3366FF"/>
      <rgbColor rgb="FF33CCCC"/>
      <rgbColor rgb="FF99CC00"/>
      <rgbColor rgb="FFFFC000"/>
      <rgbColor rgb="FFFFBF00"/>
      <rgbColor rgb="FFFF6600"/>
      <rgbColor rgb="FF2F5597"/>
      <rgbColor rgb="FF969696"/>
      <rgbColor rgb="FF003366"/>
      <rgbColor rgb="FF339966"/>
      <rgbColor rgb="FF003300"/>
      <rgbColor rgb="FF333300"/>
      <rgbColor rgb="FFC9211E"/>
      <rgbColor rgb="FF993366"/>
      <rgbColor rgb="FF1F4E7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13</xdr:col>
      <xdr:colOff>547200</xdr:colOff>
      <xdr:row>2</xdr:row>
      <xdr:rowOff>24840</xdr:rowOff>
    </xdr:from>
    <xdr:to>
      <xdr:col>14</xdr:col>
      <xdr:colOff>1112040</xdr:colOff>
      <xdr:row>3</xdr:row>
      <xdr:rowOff>510480</xdr:rowOff>
    </xdr:to>
    <xdr:pic>
      <xdr:nvPicPr>
        <xdr:cNvPr id="0" name="Obraz 1" descr=""/>
        <xdr:cNvPicPr/>
      </xdr:nvPicPr>
      <xdr:blipFill>
        <a:blip r:embed="rId1"/>
        <a:stretch/>
      </xdr:blipFill>
      <xdr:spPr>
        <a:xfrm>
          <a:off x="10524600" y="405720"/>
          <a:ext cx="1784880" cy="7808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P4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5" activeCellId="0" sqref="L5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5.57"/>
    <col collapsed="false" customWidth="true" hidden="false" outlineLevel="0" max="2" min="2" style="0" width="4.71"/>
    <col collapsed="false" customWidth="true" hidden="false" outlineLevel="0" max="3" min="3" style="0" width="3.99"/>
    <col collapsed="false" customWidth="true" hidden="false" outlineLevel="0" max="4" min="4" style="0" width="17.42"/>
    <col collapsed="false" customWidth="true" hidden="false" outlineLevel="0" max="6" min="5" style="0" width="14.57"/>
    <col collapsed="false" customWidth="true" hidden="false" outlineLevel="0" max="7" min="7" style="0" width="16.29"/>
    <col collapsed="false" customWidth="true" hidden="true" outlineLevel="0" max="8" min="8" style="0" width="14.01"/>
    <col collapsed="false" customWidth="true" hidden="false" outlineLevel="0" max="9" min="9" style="0" width="6.42"/>
    <col collapsed="false" customWidth="true" hidden="false" outlineLevel="0" max="10" min="10" style="0" width="4.43"/>
    <col collapsed="false" customWidth="true" hidden="false" outlineLevel="0" max="11" min="11" style="0" width="19.29"/>
    <col collapsed="false" customWidth="true" hidden="false" outlineLevel="0" max="12" min="12" style="0" width="17.29"/>
    <col collapsed="false" customWidth="true" hidden="false" outlineLevel="0" max="13" min="13" style="0" width="16.86"/>
    <col collapsed="false" customWidth="true" hidden="false" outlineLevel="0" max="14" min="14" style="0" width="17.29"/>
    <col collapsed="false" customWidth="true" hidden="false" outlineLevel="0" max="15" min="15" style="0" width="17.14"/>
    <col collapsed="false" customWidth="true" hidden="false" outlineLevel="0" max="16" min="16" style="0" width="4.29"/>
  </cols>
  <sheetData>
    <row r="2" customFormat="false" ht="15" hidden="false" customHeight="false" outlineLevel="0" collapsed="false"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customFormat="false" ht="23.25" hidden="false" customHeight="false" outlineLevel="0" collapsed="false">
      <c r="B3" s="2"/>
      <c r="C3" s="2"/>
      <c r="D3" s="2"/>
      <c r="E3" s="2"/>
      <c r="F3" s="2"/>
      <c r="G3" s="2"/>
      <c r="H3" s="2"/>
      <c r="I3" s="2"/>
      <c r="J3" s="3"/>
      <c r="K3" s="3"/>
      <c r="L3" s="4"/>
      <c r="M3" s="3"/>
      <c r="N3" s="3"/>
      <c r="O3" s="3"/>
      <c r="P3" s="5"/>
    </row>
    <row r="4" customFormat="false" ht="55.9" hidden="false" customHeight="true" outlineLevel="0" collapsed="false">
      <c r="B4" s="1"/>
      <c r="C4" s="6" t="s">
        <v>0</v>
      </c>
      <c r="D4" s="6"/>
      <c r="E4" s="6"/>
      <c r="F4" s="6"/>
      <c r="G4" s="6"/>
      <c r="H4" s="7"/>
      <c r="I4" s="7"/>
      <c r="J4" s="1"/>
      <c r="K4" s="1"/>
      <c r="L4" s="8" t="s">
        <v>1</v>
      </c>
      <c r="M4" s="8"/>
      <c r="N4" s="1"/>
      <c r="O4" s="1"/>
      <c r="P4" s="1"/>
    </row>
    <row r="5" customFormat="false" ht="79.5" hidden="false" customHeight="true" outlineLevel="0" collapsed="false">
      <c r="B5" s="1"/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1"/>
      <c r="J5" s="9" t="s">
        <v>2</v>
      </c>
      <c r="K5" s="10" t="s">
        <v>8</v>
      </c>
      <c r="L5" s="9" t="s">
        <v>9</v>
      </c>
      <c r="M5" s="9" t="s">
        <v>10</v>
      </c>
      <c r="N5" s="9" t="s">
        <v>9</v>
      </c>
      <c r="O5" s="9" t="s">
        <v>11</v>
      </c>
      <c r="P5" s="11"/>
    </row>
    <row r="6" customFormat="false" ht="15" hidden="false" customHeight="false" outlineLevel="0" collapsed="false">
      <c r="B6" s="1"/>
      <c r="C6" s="12" t="n">
        <v>1</v>
      </c>
      <c r="D6" s="13" t="s">
        <v>12</v>
      </c>
      <c r="E6" s="14"/>
      <c r="F6" s="14"/>
      <c r="G6" s="15"/>
      <c r="H6" s="16" t="s">
        <v>13</v>
      </c>
      <c r="I6" s="1"/>
      <c r="J6" s="12" t="n">
        <v>1</v>
      </c>
      <c r="K6" s="13" t="s">
        <v>14</v>
      </c>
      <c r="L6" s="17" t="n">
        <f aca="false">IF(H6="NIE",'dane pomocnicze'!R6,IF(H6="TAK",0))</f>
        <v>4242</v>
      </c>
      <c r="M6" s="18" t="n">
        <f aca="false">IF(H6="NIE",'dane pomocnicze'!P6,IF(H6="TAK",0))</f>
        <v>381.78</v>
      </c>
      <c r="N6" s="19" t="n">
        <f aca="false">IF(H6="NIE",'dane pomocnicze'!S6,IF(H6="TAK",0))</f>
        <v>4242</v>
      </c>
      <c r="O6" s="20" t="n">
        <f aca="false">IF(H6="NIE",'dane pomocnicze'!Q6,IF(H6="TAK",0))</f>
        <v>381.78</v>
      </c>
      <c r="P6" s="1"/>
    </row>
    <row r="7" customFormat="false" ht="15" hidden="false" customHeight="false" outlineLevel="0" collapsed="false">
      <c r="B7" s="1"/>
      <c r="C7" s="12" t="n">
        <v>2</v>
      </c>
      <c r="D7" s="13" t="s">
        <v>14</v>
      </c>
      <c r="E7" s="14"/>
      <c r="F7" s="14"/>
      <c r="G7" s="15"/>
      <c r="H7" s="16" t="s">
        <v>13</v>
      </c>
      <c r="I7" s="1"/>
      <c r="J7" s="12" t="n">
        <v>2</v>
      </c>
      <c r="K7" s="13" t="s">
        <v>15</v>
      </c>
      <c r="L7" s="17" t="n">
        <f aca="false">IF(H7="NIE",'dane pomocnicze'!R7,IF(H7="TAK",0))</f>
        <v>4242</v>
      </c>
      <c r="M7" s="18" t="n">
        <f aca="false">IF(H7="NIE",'dane pomocnicze'!P7,IF(H7="TAK",0))</f>
        <v>381.78</v>
      </c>
      <c r="N7" s="19" t="n">
        <f aca="false">IF(H7="NIE",'dane pomocnicze'!S7,IF(H7="TAK",0))</f>
        <v>4242</v>
      </c>
      <c r="O7" s="20" t="n">
        <f aca="false">IF(H7="NIE",'dane pomocnicze'!Q7,IF(H7="TAK",0))</f>
        <v>381.78</v>
      </c>
      <c r="P7" s="1"/>
    </row>
    <row r="8" customFormat="false" ht="15" hidden="false" customHeight="false" outlineLevel="0" collapsed="false">
      <c r="B8" s="1"/>
      <c r="C8" s="12" t="n">
        <v>3</v>
      </c>
      <c r="D8" s="13" t="s">
        <v>15</v>
      </c>
      <c r="E8" s="14"/>
      <c r="F8" s="14"/>
      <c r="G8" s="15"/>
      <c r="H8" s="16" t="s">
        <v>13</v>
      </c>
      <c r="I8" s="1"/>
      <c r="J8" s="12" t="n">
        <v>3</v>
      </c>
      <c r="K8" s="13" t="s">
        <v>16</v>
      </c>
      <c r="L8" s="17" t="n">
        <f aca="false">IF(H8="NIE",'dane pomocnicze'!R8,IF(H8="TAK",0))</f>
        <v>4242</v>
      </c>
      <c r="M8" s="18" t="n">
        <f aca="false">IF(H8="NIE",'dane pomocnicze'!P8,IF(H8="TAK",0))</f>
        <v>381.78</v>
      </c>
      <c r="N8" s="19" t="n">
        <f aca="false">IF(H8="NIE",'dane pomocnicze'!S8,IF(H8="TAK",0))</f>
        <v>4242</v>
      </c>
      <c r="O8" s="20" t="n">
        <f aca="false">IF(H8="NIE",'dane pomocnicze'!Q8,IF(H8="TAK",0))</f>
        <v>381.78</v>
      </c>
      <c r="P8" s="1"/>
    </row>
    <row r="9" customFormat="false" ht="15" hidden="false" customHeight="false" outlineLevel="0" collapsed="false">
      <c r="B9" s="1"/>
      <c r="C9" s="12" t="n">
        <v>4</v>
      </c>
      <c r="D9" s="13" t="s">
        <v>16</v>
      </c>
      <c r="E9" s="14"/>
      <c r="F9" s="14"/>
      <c r="G9" s="15"/>
      <c r="H9" s="16" t="s">
        <v>13</v>
      </c>
      <c r="I9" s="1"/>
      <c r="J9" s="12" t="n">
        <v>4</v>
      </c>
      <c r="K9" s="13" t="s">
        <v>17</v>
      </c>
      <c r="L9" s="17" t="n">
        <f aca="false">IF(H9="NIE",'dane pomocnicze'!R9,IF(H9="TAK",0))</f>
        <v>4242</v>
      </c>
      <c r="M9" s="18" t="n">
        <f aca="false">IF(H9="NIE",'dane pomocnicze'!P9,IF(H9="TAK",0))</f>
        <v>381.78</v>
      </c>
      <c r="N9" s="19" t="n">
        <f aca="false">IF(H9="NIE",'dane pomocnicze'!S9,IF(H9="TAK",0))</f>
        <v>4242</v>
      </c>
      <c r="O9" s="20" t="n">
        <f aca="false">IF(H9="NIE",'dane pomocnicze'!Q9,IF(H9="TAK",0))</f>
        <v>381.78</v>
      </c>
      <c r="P9" s="1"/>
    </row>
    <row r="10" customFormat="false" ht="15" hidden="false" customHeight="false" outlineLevel="0" collapsed="false">
      <c r="B10" s="1"/>
      <c r="C10" s="12" t="n">
        <v>5</v>
      </c>
      <c r="D10" s="13" t="s">
        <v>17</v>
      </c>
      <c r="E10" s="14"/>
      <c r="F10" s="14"/>
      <c r="G10" s="15"/>
      <c r="H10" s="16" t="s">
        <v>13</v>
      </c>
      <c r="I10" s="1"/>
      <c r="J10" s="12" t="n">
        <v>5</v>
      </c>
      <c r="K10" s="13" t="s">
        <v>18</v>
      </c>
      <c r="L10" s="17" t="n">
        <f aca="false">IF(H10="NIE",'dane pomocnicze'!R10,IF(H10="TAK",0))</f>
        <v>4242</v>
      </c>
      <c r="M10" s="18" t="n">
        <f aca="false">IF(H10="NIE",'dane pomocnicze'!P10,IF(H10="TAK",0))</f>
        <v>381.78</v>
      </c>
      <c r="N10" s="19" t="n">
        <f aca="false">IF(H10="NIE",'dane pomocnicze'!S10,IF(H10="TAK",0))</f>
        <v>4242</v>
      </c>
      <c r="O10" s="20" t="n">
        <f aca="false">IF(H10="NIE",'dane pomocnicze'!Q10,IF(H10="TAK",0))</f>
        <v>381.78</v>
      </c>
      <c r="P10" s="1"/>
    </row>
    <row r="11" customFormat="false" ht="15" hidden="false" customHeight="false" outlineLevel="0" collapsed="false">
      <c r="B11" s="1"/>
      <c r="C11" s="12" t="n">
        <v>6</v>
      </c>
      <c r="D11" s="13" t="s">
        <v>18</v>
      </c>
      <c r="E11" s="14"/>
      <c r="F11" s="14"/>
      <c r="G11" s="15"/>
      <c r="H11" s="16" t="s">
        <v>13</v>
      </c>
      <c r="I11" s="1"/>
      <c r="J11" s="12" t="n">
        <v>6</v>
      </c>
      <c r="K11" s="13" t="s">
        <v>19</v>
      </c>
      <c r="L11" s="17" t="n">
        <f aca="false">IF(H11="NIE",'dane pomocnicze'!R11,IF(H11="TAK",0))</f>
        <v>4242</v>
      </c>
      <c r="M11" s="18" t="n">
        <f aca="false">IF(H11="NIE",'dane pomocnicze'!P11,IF(H11="TAK",0))</f>
        <v>381.78</v>
      </c>
      <c r="N11" s="19" t="n">
        <f aca="false">IF(H11="NIE",'dane pomocnicze'!S11,IF(H11="TAK",0))</f>
        <v>4242</v>
      </c>
      <c r="O11" s="20" t="n">
        <f aca="false">IF(H11="NIE",'dane pomocnicze'!Q11,IF(H11="TAK",0))</f>
        <v>381.78</v>
      </c>
      <c r="P11" s="1"/>
    </row>
    <row r="12" customFormat="false" ht="15" hidden="false" customHeight="false" outlineLevel="0" collapsed="false">
      <c r="B12" s="1"/>
      <c r="C12" s="12" t="n">
        <v>7</v>
      </c>
      <c r="D12" s="13" t="s">
        <v>19</v>
      </c>
      <c r="E12" s="14"/>
      <c r="F12" s="14"/>
      <c r="G12" s="15"/>
      <c r="H12" s="16" t="s">
        <v>13</v>
      </c>
      <c r="I12" s="1"/>
      <c r="J12" s="12" t="n">
        <v>7</v>
      </c>
      <c r="K12" s="13" t="s">
        <v>20</v>
      </c>
      <c r="L12" s="17" t="n">
        <f aca="false">IF(H12="NIE",'dane pomocnicze'!R12,IF(H12="TAK",0))</f>
        <v>4242</v>
      </c>
      <c r="M12" s="18" t="n">
        <f aca="false">IF(H12="NIE",'dane pomocnicze'!P12,IF(H12="TAK",0))</f>
        <v>381.78</v>
      </c>
      <c r="N12" s="19" t="n">
        <f aca="false">IF(H12="NIE",'dane pomocnicze'!S12,IF(H12="TAK",0))</f>
        <v>4242</v>
      </c>
      <c r="O12" s="20" t="n">
        <f aca="false">IF(H12="NIE",'dane pomocnicze'!Q12,IF(H12="TAK",0))</f>
        <v>381.78</v>
      </c>
      <c r="P12" s="1"/>
    </row>
    <row r="13" customFormat="false" ht="15" hidden="false" customHeight="false" outlineLevel="0" collapsed="false">
      <c r="B13" s="1"/>
      <c r="C13" s="12" t="n">
        <v>8</v>
      </c>
      <c r="D13" s="13" t="s">
        <v>20</v>
      </c>
      <c r="E13" s="14"/>
      <c r="F13" s="14"/>
      <c r="G13" s="15"/>
      <c r="H13" s="16" t="s">
        <v>13</v>
      </c>
      <c r="I13" s="1"/>
      <c r="J13" s="12" t="n">
        <v>8</v>
      </c>
      <c r="K13" s="13" t="s">
        <v>21</v>
      </c>
      <c r="L13" s="17" t="n">
        <f aca="false">IF(H13="NIE",'dane pomocnicze'!R13,IF(H13="TAK",0))</f>
        <v>4242</v>
      </c>
      <c r="M13" s="18" t="n">
        <f aca="false">IF(H13="NIE",'dane pomocnicze'!P13,IF(H13="TAK",0))</f>
        <v>381.78</v>
      </c>
      <c r="N13" s="19" t="n">
        <f aca="false">IF(H13="NIE",'dane pomocnicze'!S13,IF(H13="TAK",0))</f>
        <v>4242</v>
      </c>
      <c r="O13" s="20" t="n">
        <f aca="false">IF(H13="NIE",'dane pomocnicze'!Q13,IF(H13="TAK",0))</f>
        <v>381.78</v>
      </c>
      <c r="P13" s="1"/>
    </row>
    <row r="14" customFormat="false" ht="15" hidden="false" customHeight="false" outlineLevel="0" collapsed="false">
      <c r="B14" s="1"/>
      <c r="C14" s="12" t="n">
        <v>9</v>
      </c>
      <c r="D14" s="13" t="s">
        <v>21</v>
      </c>
      <c r="E14" s="14"/>
      <c r="F14" s="14"/>
      <c r="G14" s="15"/>
      <c r="H14" s="16" t="s">
        <v>13</v>
      </c>
      <c r="I14" s="1"/>
      <c r="J14" s="12" t="n">
        <v>9</v>
      </c>
      <c r="K14" s="13" t="s">
        <v>22</v>
      </c>
      <c r="L14" s="17" t="n">
        <f aca="false">IF(H14="NIE",'dane pomocnicze'!R14,IF(H14="TAK",0))</f>
        <v>4242</v>
      </c>
      <c r="M14" s="18" t="n">
        <f aca="false">IF(H14="NIE",'dane pomocnicze'!P14,IF(H14="TAK",0))</f>
        <v>381.78</v>
      </c>
      <c r="N14" s="19" t="n">
        <f aca="false">IF(H14="NIE",'dane pomocnicze'!S14,IF(H14="TAK",0))</f>
        <v>4242</v>
      </c>
      <c r="O14" s="20" t="n">
        <f aca="false">IF(H14="NIE",'dane pomocnicze'!Q14,IF(H14="TAK",0))</f>
        <v>381.78</v>
      </c>
      <c r="P14" s="1"/>
    </row>
    <row r="15" customFormat="false" ht="15" hidden="false" customHeight="false" outlineLevel="0" collapsed="false">
      <c r="B15" s="1"/>
      <c r="C15" s="12" t="n">
        <v>10</v>
      </c>
      <c r="D15" s="13" t="s">
        <v>22</v>
      </c>
      <c r="E15" s="14"/>
      <c r="F15" s="14"/>
      <c r="G15" s="15"/>
      <c r="H15" s="16" t="s">
        <v>13</v>
      </c>
      <c r="I15" s="1"/>
      <c r="J15" s="12" t="n">
        <v>10</v>
      </c>
      <c r="K15" s="13" t="s">
        <v>23</v>
      </c>
      <c r="L15" s="17" t="n">
        <f aca="false">IF(H15="NIE",'dane pomocnicze'!R15,IF(H15="TAK",0))</f>
        <v>4242</v>
      </c>
      <c r="M15" s="18" t="n">
        <f aca="false">IF(H15="NIE",'dane pomocnicze'!P15,IF(H15="TAK",0))</f>
        <v>381.78</v>
      </c>
      <c r="N15" s="19" t="n">
        <f aca="false">IF(H15="NIE",'dane pomocnicze'!S15,IF(H15="TAK",0))</f>
        <v>4242</v>
      </c>
      <c r="O15" s="20" t="n">
        <f aca="false">IF(H15="NIE",'dane pomocnicze'!Q15,IF(H15="TAK",0))</f>
        <v>381.78</v>
      </c>
      <c r="P15" s="1"/>
    </row>
    <row r="16" customFormat="false" ht="15" hidden="false" customHeight="false" outlineLevel="0" collapsed="false">
      <c r="B16" s="1"/>
      <c r="C16" s="12" t="n">
        <v>11</v>
      </c>
      <c r="D16" s="13" t="s">
        <v>23</v>
      </c>
      <c r="E16" s="14"/>
      <c r="F16" s="14"/>
      <c r="G16" s="15"/>
      <c r="H16" s="16" t="s">
        <v>13</v>
      </c>
      <c r="I16" s="1"/>
      <c r="J16" s="12" t="n">
        <v>11</v>
      </c>
      <c r="K16" s="13" t="s">
        <v>24</v>
      </c>
      <c r="L16" s="17" t="n">
        <f aca="false">IF(H16="NIE",'dane pomocnicze'!R16,IF(H16="TAK",0))</f>
        <v>4242</v>
      </c>
      <c r="M16" s="18" t="n">
        <f aca="false">IF(H16="NIE",'dane pomocnicze'!P16,IF(H16="TAK",0))</f>
        <v>381.78</v>
      </c>
      <c r="N16" s="19" t="n">
        <f aca="false">IF(H16="NIE",'dane pomocnicze'!S16,IF(H16="TAK",0))</f>
        <v>4242</v>
      </c>
      <c r="O16" s="20" t="n">
        <f aca="false">IF(H16="NIE",'dane pomocnicze'!Q16,IF(H16="TAK",0))</f>
        <v>381.78</v>
      </c>
      <c r="P16" s="1"/>
    </row>
    <row r="17" customFormat="false" ht="15" hidden="false" customHeight="false" outlineLevel="0" collapsed="false">
      <c r="B17" s="1"/>
      <c r="C17" s="12" t="n">
        <v>12</v>
      </c>
      <c r="D17" s="13" t="s">
        <v>24</v>
      </c>
      <c r="E17" s="14"/>
      <c r="F17" s="14"/>
      <c r="G17" s="15"/>
      <c r="H17" s="16" t="s">
        <v>13</v>
      </c>
      <c r="I17" s="1"/>
      <c r="J17" s="12" t="n">
        <v>12</v>
      </c>
      <c r="K17" s="13" t="s">
        <v>12</v>
      </c>
      <c r="L17" s="17" t="n">
        <f aca="false">IF(H17="NIE",'dane pomocnicze'!R17,IF(H17="TAK",0))</f>
        <v>4242</v>
      </c>
      <c r="M17" s="18" t="n">
        <f aca="false">IF(H17="NIE",'dane pomocnicze'!P17,IF(H17="TAK",0))</f>
        <v>381.78</v>
      </c>
      <c r="N17" s="19" t="n">
        <f aca="false">IF(H17="NIE",'dane pomocnicze'!S17,IF(H17="TAK",0))</f>
        <v>4242</v>
      </c>
      <c r="O17" s="20" t="n">
        <f aca="false">IF(H17="NIE",'dane pomocnicze'!Q17,IF(H17="TAK",0))</f>
        <v>381.78</v>
      </c>
      <c r="P17" s="1"/>
    </row>
    <row r="18" customFormat="false" ht="30" hidden="false" customHeight="false" outlineLevel="0" collapsed="false">
      <c r="B18" s="1"/>
      <c r="C18" s="1"/>
      <c r="D18" s="10" t="s">
        <v>25</v>
      </c>
      <c r="E18" s="21" t="n">
        <v>0</v>
      </c>
      <c r="F18" s="1"/>
      <c r="G18" s="1"/>
      <c r="H18" s="1"/>
      <c r="I18" s="1"/>
      <c r="J18" s="1"/>
      <c r="K18" s="9" t="s">
        <v>26</v>
      </c>
      <c r="L18" s="17"/>
      <c r="M18" s="17" t="n">
        <f aca="false">SUM(M6:M17)</f>
        <v>4581.36</v>
      </c>
      <c r="N18" s="19"/>
      <c r="O18" s="19" t="n">
        <f aca="false">SUM(O6:O17)</f>
        <v>4581.36</v>
      </c>
      <c r="P18" s="1"/>
    </row>
    <row r="19" customFormat="false" ht="15" hidden="false" customHeight="false" outlineLevel="0" collapsed="false">
      <c r="B19" s="1"/>
      <c r="C19" s="1"/>
      <c r="D19" s="10" t="s">
        <v>27</v>
      </c>
      <c r="E19" s="15" t="n">
        <v>0</v>
      </c>
      <c r="F19" s="1"/>
      <c r="G19" s="1"/>
      <c r="H19" s="1"/>
      <c r="I19" s="1"/>
      <c r="J19" s="1"/>
      <c r="K19" s="10" t="s">
        <v>28</v>
      </c>
      <c r="L19" s="22" t="n">
        <f aca="false">'dane pomocnicze'!R23</f>
        <v>50904</v>
      </c>
      <c r="M19" s="22" t="n">
        <f aca="false">'dane pomocnicze'!S23</f>
        <v>4581.36</v>
      </c>
      <c r="N19" s="23" t="n">
        <f aca="false">'dane pomocnicze'!T23</f>
        <v>50904</v>
      </c>
      <c r="O19" s="23" t="n">
        <f aca="false">'dane pomocnicze'!U23</f>
        <v>4581.36</v>
      </c>
      <c r="P19" s="1"/>
    </row>
    <row r="20" customFormat="false" ht="15" hidden="false" customHeight="false" outlineLevel="0" collapsed="false">
      <c r="B20" s="1"/>
      <c r="C20" s="1"/>
      <c r="D20" s="5"/>
      <c r="E20" s="1"/>
      <c r="F20" s="1"/>
      <c r="G20" s="1"/>
      <c r="H20" s="1"/>
      <c r="I20" s="1"/>
      <c r="J20" s="1"/>
      <c r="K20" s="10"/>
      <c r="L20" s="17"/>
      <c r="M20" s="24" t="n">
        <f aca="false">M18-M19</f>
        <v>0</v>
      </c>
      <c r="N20" s="17"/>
      <c r="O20" s="24" t="n">
        <f aca="false">O18-O19</f>
        <v>0</v>
      </c>
      <c r="P20" s="1"/>
    </row>
    <row r="21" customFormat="false" ht="23.25" hidden="false" customHeight="true" outlineLevel="0" collapsed="false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3" customFormat="false" ht="45" hidden="false" customHeight="false" outlineLevel="0" collapsed="false">
      <c r="C23" s="9" t="s">
        <v>2</v>
      </c>
      <c r="D23" s="9" t="s">
        <v>29</v>
      </c>
      <c r="E23" s="9" t="s">
        <v>30</v>
      </c>
      <c r="F23" s="9" t="s">
        <v>31</v>
      </c>
    </row>
    <row r="24" customFormat="false" ht="15" hidden="false" customHeight="false" outlineLevel="0" collapsed="false">
      <c r="C24" s="12" t="n">
        <v>1</v>
      </c>
      <c r="D24" s="13" t="s">
        <v>14</v>
      </c>
      <c r="E24" s="15"/>
      <c r="F24" s="15"/>
    </row>
    <row r="25" customFormat="false" ht="15" hidden="false" customHeight="false" outlineLevel="0" collapsed="false">
      <c r="C25" s="12" t="n">
        <v>2</v>
      </c>
      <c r="D25" s="13" t="s">
        <v>15</v>
      </c>
      <c r="E25" s="15"/>
      <c r="F25" s="15"/>
    </row>
    <row r="26" customFormat="false" ht="15" hidden="false" customHeight="false" outlineLevel="0" collapsed="false">
      <c r="C26" s="12" t="n">
        <v>3</v>
      </c>
      <c r="D26" s="13" t="s">
        <v>16</v>
      </c>
      <c r="E26" s="15"/>
      <c r="F26" s="15"/>
    </row>
    <row r="27" customFormat="false" ht="15" hidden="false" customHeight="false" outlineLevel="0" collapsed="false">
      <c r="C27" s="12" t="n">
        <v>4</v>
      </c>
      <c r="D27" s="13" t="s">
        <v>17</v>
      </c>
      <c r="E27" s="15"/>
      <c r="F27" s="15"/>
    </row>
    <row r="28" customFormat="false" ht="15" hidden="false" customHeight="false" outlineLevel="0" collapsed="false">
      <c r="C28" s="12" t="n">
        <v>5</v>
      </c>
      <c r="D28" s="13" t="s">
        <v>18</v>
      </c>
      <c r="E28" s="15"/>
      <c r="F28" s="15"/>
    </row>
    <row r="29" customFormat="false" ht="15" hidden="false" customHeight="false" outlineLevel="0" collapsed="false">
      <c r="C29" s="12" t="n">
        <v>6</v>
      </c>
      <c r="D29" s="13" t="s">
        <v>19</v>
      </c>
      <c r="E29" s="15"/>
      <c r="F29" s="15"/>
    </row>
    <row r="30" customFormat="false" ht="15" hidden="false" customHeight="false" outlineLevel="0" collapsed="false">
      <c r="C30" s="12" t="n">
        <v>7</v>
      </c>
      <c r="D30" s="13" t="s">
        <v>20</v>
      </c>
      <c r="E30" s="15"/>
      <c r="F30" s="15"/>
    </row>
    <row r="31" customFormat="false" ht="15" hidden="false" customHeight="false" outlineLevel="0" collapsed="false">
      <c r="C31" s="12" t="n">
        <v>8</v>
      </c>
      <c r="D31" s="13" t="s">
        <v>21</v>
      </c>
      <c r="E31" s="15"/>
      <c r="F31" s="15"/>
    </row>
    <row r="32" customFormat="false" ht="15" hidden="false" customHeight="false" outlineLevel="0" collapsed="false">
      <c r="C32" s="12" t="n">
        <v>9</v>
      </c>
      <c r="D32" s="13" t="s">
        <v>22</v>
      </c>
      <c r="E32" s="15"/>
      <c r="F32" s="15"/>
    </row>
    <row r="33" customFormat="false" ht="15" hidden="false" customHeight="false" outlineLevel="0" collapsed="false">
      <c r="C33" s="12" t="n">
        <v>10</v>
      </c>
      <c r="D33" s="13" t="s">
        <v>23</v>
      </c>
      <c r="E33" s="15"/>
      <c r="F33" s="15"/>
    </row>
    <row r="34" customFormat="false" ht="15" hidden="false" customHeight="false" outlineLevel="0" collapsed="false">
      <c r="C34" s="12" t="n">
        <v>11</v>
      </c>
      <c r="D34" s="13" t="s">
        <v>24</v>
      </c>
      <c r="E34" s="15"/>
      <c r="F34" s="15"/>
    </row>
    <row r="35" customFormat="false" ht="15" hidden="false" customHeight="false" outlineLevel="0" collapsed="false">
      <c r="C35" s="12" t="n">
        <v>12</v>
      </c>
      <c r="D35" s="13" t="s">
        <v>12</v>
      </c>
      <c r="E35" s="15"/>
      <c r="F35" s="15"/>
    </row>
    <row r="36" customFormat="false" ht="45" hidden="false" customHeight="false" outlineLevel="0" collapsed="false">
      <c r="D36" s="9" t="s">
        <v>32</v>
      </c>
      <c r="E36" s="17" t="n">
        <f aca="false">SUM(E24:E35)</f>
        <v>0</v>
      </c>
      <c r="F36" s="17" t="n">
        <f aca="false">SUM(F24:F35)</f>
        <v>0</v>
      </c>
    </row>
    <row r="37" customFormat="false" ht="62.25" hidden="false" customHeight="true" outlineLevel="0" collapsed="false">
      <c r="D37" s="9" t="s">
        <v>33</v>
      </c>
      <c r="E37" s="25" t="n">
        <f aca="false">E36-M19</f>
        <v>-4581.36</v>
      </c>
      <c r="F37" s="25" t="n">
        <f aca="false">F36-O19</f>
        <v>-4581.36</v>
      </c>
    </row>
    <row r="39" customFormat="false" ht="3" hidden="false" customHeight="true" outlineLevel="0" collapsed="false"/>
    <row r="40" customFormat="false" ht="15" hidden="false" customHeight="false" outlineLevel="0" collapsed="false">
      <c r="B40" s="2"/>
      <c r="C40" s="2"/>
      <c r="D40" s="2"/>
      <c r="E40" s="2"/>
      <c r="F40" s="2"/>
      <c r="G40" s="2"/>
    </row>
    <row r="41" customFormat="false" ht="13.9" hidden="false" customHeight="true" outlineLevel="0" collapsed="false">
      <c r="B41" s="2"/>
      <c r="C41" s="26" t="s">
        <v>34</v>
      </c>
      <c r="D41" s="26"/>
      <c r="E41" s="26"/>
      <c r="F41" s="26"/>
      <c r="G41" s="2"/>
    </row>
    <row r="42" customFormat="false" ht="15" hidden="false" customHeight="false" outlineLevel="0" collapsed="false">
      <c r="B42" s="2"/>
      <c r="C42" s="26"/>
      <c r="D42" s="26"/>
      <c r="E42" s="26"/>
      <c r="F42" s="26"/>
      <c r="G42" s="2"/>
    </row>
    <row r="43" customFormat="false" ht="15" hidden="false" customHeight="false" outlineLevel="0" collapsed="false">
      <c r="B43" s="2"/>
      <c r="C43" s="26"/>
      <c r="D43" s="26"/>
      <c r="E43" s="26"/>
      <c r="F43" s="26"/>
      <c r="G43" s="2"/>
    </row>
    <row r="44" customFormat="false" ht="60.75" hidden="false" customHeight="true" outlineLevel="0" collapsed="false">
      <c r="B44" s="2"/>
      <c r="C44" s="26"/>
      <c r="D44" s="26"/>
      <c r="E44" s="26"/>
      <c r="F44" s="26"/>
      <c r="G44" s="2"/>
    </row>
    <row r="45" customFormat="false" ht="16.5" hidden="false" customHeight="true" outlineLevel="0" collapsed="false">
      <c r="B45" s="2"/>
      <c r="C45" s="2"/>
      <c r="D45" s="2"/>
      <c r="E45" s="2"/>
      <c r="F45" s="2"/>
      <c r="G45" s="2"/>
    </row>
  </sheetData>
  <mergeCells count="3">
    <mergeCell ref="C4:G4"/>
    <mergeCell ref="L4:M4"/>
    <mergeCell ref="C41:F44"/>
  </mergeCells>
  <dataValidations count="1">
    <dataValidation allowBlank="true" operator="between" showDropDown="false" showErrorMessage="true" showInputMessage="true" sqref="H6:H17" type="list">
      <formula1>'dane pomocnicze'!$D$22:$D$23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V26"/>
  <sheetViews>
    <sheetView showFormulas="false" showGridLines="true" showRowColHeaders="true" showZeros="true" rightToLeft="false" tabSelected="false" showOutlineSymbols="true" defaultGridColor="true" view="normal" topLeftCell="M1" colorId="64" zoomScale="100" zoomScaleNormal="100" zoomScalePageLayoutView="100" workbookViewId="0">
      <selection pane="topLeft" activeCell="Q3" activeCellId="0" sqref="Q3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5.28"/>
    <col collapsed="false" customWidth="true" hidden="false" outlineLevel="0" max="2" min="2" style="0" width="6.01"/>
    <col collapsed="false" customWidth="true" hidden="false" outlineLevel="0" max="3" min="3" style="0" width="3.86"/>
    <col collapsed="false" customWidth="true" hidden="false" outlineLevel="0" max="4" min="4" style="0" width="10.29"/>
    <col collapsed="false" customWidth="true" hidden="false" outlineLevel="0" max="5" min="5" style="0" width="12.86"/>
    <col collapsed="false" customWidth="true" hidden="false" outlineLevel="0" max="6" min="6" style="0" width="12.42"/>
    <col collapsed="false" customWidth="true" hidden="false" outlineLevel="0" max="7" min="7" style="0" width="12.86"/>
    <col collapsed="false" customWidth="true" hidden="false" outlineLevel="0" max="8" min="8" style="0" width="13.86"/>
    <col collapsed="false" customWidth="true" hidden="false" outlineLevel="0" max="9" min="9" style="0" width="10.29"/>
    <col collapsed="false" customWidth="true" hidden="false" outlineLevel="0" max="10" min="10" style="0" width="13.14"/>
    <col collapsed="false" customWidth="true" hidden="false" outlineLevel="0" max="11" min="11" style="0" width="16.71"/>
    <col collapsed="false" customWidth="true" hidden="false" outlineLevel="0" max="12" min="12" style="0" width="17.29"/>
    <col collapsed="false" customWidth="true" hidden="false" outlineLevel="0" max="13" min="13" style="0" width="17.42"/>
    <col collapsed="false" customWidth="true" hidden="false" outlineLevel="0" max="14" min="14" style="0" width="15.15"/>
    <col collapsed="false" customWidth="true" hidden="false" outlineLevel="0" max="15" min="15" style="0" width="14.86"/>
    <col collapsed="false" customWidth="true" hidden="false" outlineLevel="0" max="16" min="16" style="0" width="14.57"/>
    <col collapsed="false" customWidth="true" hidden="false" outlineLevel="0" max="17" min="17" style="0" width="13.7"/>
    <col collapsed="false" customWidth="true" hidden="false" outlineLevel="0" max="18" min="18" style="0" width="18.14"/>
    <col collapsed="false" customWidth="true" hidden="false" outlineLevel="0" max="19" min="19" style="0" width="16.29"/>
    <col collapsed="false" customWidth="true" hidden="false" outlineLevel="0" max="20" min="20" style="0" width="13.7"/>
    <col collapsed="false" customWidth="true" hidden="false" outlineLevel="0" max="21" min="21" style="0" width="13.43"/>
  </cols>
  <sheetData>
    <row r="2" customFormat="false" ht="15" hidden="false" customHeight="false" outlineLevel="0" collapsed="false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7" t="n">
        <f aca="false">4242</f>
        <v>4242</v>
      </c>
      <c r="R2" s="1"/>
      <c r="S2" s="2"/>
      <c r="T2" s="2"/>
      <c r="U2" s="2"/>
      <c r="V2" s="2"/>
    </row>
    <row r="3" customFormat="false" ht="23.25" hidden="false" customHeight="false" outlineLevel="0" collapsed="false">
      <c r="B3" s="1"/>
      <c r="C3" s="3"/>
      <c r="D3" s="3"/>
      <c r="E3" s="3"/>
      <c r="F3" s="3"/>
      <c r="G3" s="3"/>
      <c r="H3" s="3"/>
      <c r="I3" s="3"/>
      <c r="J3" s="28"/>
      <c r="K3" s="1"/>
      <c r="L3" s="1"/>
      <c r="M3" s="1"/>
      <c r="N3" s="1"/>
      <c r="O3" s="1"/>
      <c r="P3" s="1"/>
      <c r="Q3" s="5" t="n">
        <f aca="false">P4*Q2</f>
        <v>381.78</v>
      </c>
      <c r="R3" s="1"/>
      <c r="S3" s="2"/>
      <c r="T3" s="2"/>
      <c r="U3" s="2"/>
      <c r="V3" s="2"/>
    </row>
    <row r="4" customFormat="false" ht="15" hidden="false" customHeight="false" outlineLevel="0" collapsed="false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9" t="n">
        <v>0.09</v>
      </c>
      <c r="Q4" s="29" t="n">
        <v>0.049</v>
      </c>
      <c r="R4" s="1"/>
      <c r="S4" s="2"/>
      <c r="T4" s="2"/>
      <c r="U4" s="2"/>
      <c r="V4" s="2"/>
    </row>
    <row r="5" customFormat="false" ht="61.35" hidden="false" customHeight="true" outlineLevel="0" collapsed="false">
      <c r="B5" s="1"/>
      <c r="C5" s="9" t="s">
        <v>2</v>
      </c>
      <c r="D5" s="9" t="s">
        <v>35</v>
      </c>
      <c r="E5" s="9" t="s">
        <v>36</v>
      </c>
      <c r="F5" s="9" t="s">
        <v>37</v>
      </c>
      <c r="G5" s="9" t="s">
        <v>38</v>
      </c>
      <c r="H5" s="9" t="s">
        <v>39</v>
      </c>
      <c r="I5" s="9" t="s">
        <v>40</v>
      </c>
      <c r="J5" s="9" t="s">
        <v>41</v>
      </c>
      <c r="K5" s="9" t="s">
        <v>42</v>
      </c>
      <c r="L5" s="9" t="s">
        <v>43</v>
      </c>
      <c r="M5" s="30" t="s">
        <v>44</v>
      </c>
      <c r="N5" s="30" t="s">
        <v>45</v>
      </c>
      <c r="O5" s="30" t="s">
        <v>46</v>
      </c>
      <c r="P5" s="30" t="s">
        <v>47</v>
      </c>
      <c r="Q5" s="30" t="s">
        <v>48</v>
      </c>
      <c r="R5" s="31" t="s">
        <v>49</v>
      </c>
      <c r="S5" s="31" t="s">
        <v>50</v>
      </c>
      <c r="T5" s="9" t="s">
        <v>51</v>
      </c>
      <c r="U5" s="32" t="s">
        <v>52</v>
      </c>
      <c r="V5" s="2"/>
    </row>
    <row r="6" customFormat="false" ht="15" hidden="false" customHeight="false" outlineLevel="0" collapsed="false">
      <c r="B6" s="1"/>
      <c r="C6" s="33" t="n">
        <v>1</v>
      </c>
      <c r="D6" s="13" t="s">
        <v>12</v>
      </c>
      <c r="E6" s="12" t="n">
        <f aca="false">'składka zdrowotna '!E6</f>
        <v>0</v>
      </c>
      <c r="F6" s="12" t="n">
        <f aca="false">'składka zdrowotna '!F6</f>
        <v>0</v>
      </c>
      <c r="G6" s="12" t="n">
        <f aca="false">E6-'składka zdrowotna '!E6</f>
        <v>0</v>
      </c>
      <c r="H6" s="12" t="n">
        <f aca="false">F6-'składka zdrowotna '!F6</f>
        <v>0</v>
      </c>
      <c r="I6" s="12" t="str">
        <f aca="false">'składka zdrowotna '!H6</f>
        <v>NIE</v>
      </c>
      <c r="J6" s="12" t="n">
        <f aca="false">'składka zdrowotna '!G6</f>
        <v>0</v>
      </c>
      <c r="K6" s="12" t="n">
        <f aca="false">IF(I6="NIE",E6-F6-J6,IF(I6="TAK",G6-H6-J6))</f>
        <v>0</v>
      </c>
      <c r="L6" s="34" t="n">
        <f aca="false">IF(K6&lt;0,0,K6)</f>
        <v>0</v>
      </c>
      <c r="M6" s="35" t="n">
        <f aca="false">L6</f>
        <v>0</v>
      </c>
      <c r="N6" s="35" t="n">
        <f aca="false">IF(M6&lt;0,0,M6)</f>
        <v>0</v>
      </c>
      <c r="O6" s="36" t="n">
        <f aca="false">IF(M6&lt;0,0,M6)</f>
        <v>0</v>
      </c>
      <c r="P6" s="36" t="n">
        <f aca="false">IF(M6*$P$4&lt;$Q$3,$Q$3,M6*$P$4)</f>
        <v>381.78</v>
      </c>
      <c r="Q6" s="36" t="n">
        <f aca="false">IF(N6*$Q$4&lt;$Q$3,$Q$3,N6*$Q$4)</f>
        <v>381.78</v>
      </c>
      <c r="R6" s="35" t="n">
        <f aca="false">IF(P6=$Q$3,$Q$2,IF(P6&gt;$Q$3,O6))</f>
        <v>4242</v>
      </c>
      <c r="S6" s="35" t="n">
        <f aca="false">IF(Q6=$Q$3,$Q$2,IF(Q6&gt;$Q$3,O6))</f>
        <v>4242</v>
      </c>
      <c r="T6" s="35" t="n">
        <f aca="false">IF('składka zdrowotna '!H6="TAK",0,IF('składka zdrowotna '!H6="NIE",1))</f>
        <v>1</v>
      </c>
      <c r="U6" s="35" t="n">
        <f aca="false">IF(T6=1,$Q$3,IF(T6=0,0))</f>
        <v>381.78</v>
      </c>
      <c r="V6" s="2"/>
    </row>
    <row r="7" customFormat="false" ht="15" hidden="false" customHeight="false" outlineLevel="0" collapsed="false">
      <c r="B7" s="1"/>
      <c r="C7" s="33" t="n">
        <v>2</v>
      </c>
      <c r="D7" s="13" t="s">
        <v>14</v>
      </c>
      <c r="E7" s="12" t="n">
        <f aca="false">'składka zdrowotna '!E6+'składka zdrowotna '!E7</f>
        <v>0</v>
      </c>
      <c r="F7" s="12" t="n">
        <f aca="false">'składka zdrowotna '!F6+'składka zdrowotna '!F7</f>
        <v>0</v>
      </c>
      <c r="G7" s="12" t="n">
        <f aca="false">E7-'składka zdrowotna '!E7</f>
        <v>0</v>
      </c>
      <c r="H7" s="12" t="n">
        <f aca="false">F7-'składka zdrowotna '!F7</f>
        <v>0</v>
      </c>
      <c r="I7" s="12" t="str">
        <f aca="false">'składka zdrowotna '!H7</f>
        <v>NIE</v>
      </c>
      <c r="J7" s="12" t="n">
        <f aca="false">'składka zdrowotna '!G6+'składka zdrowotna '!G7</f>
        <v>0</v>
      </c>
      <c r="K7" s="12" t="n">
        <f aca="false">IF(I7="NIE",E7-F7-J7,IF(I7="TAK",G7-H7-J7))</f>
        <v>0</v>
      </c>
      <c r="L7" s="34" t="n">
        <f aca="false">IF(K7&lt;0,0,K7)</f>
        <v>0</v>
      </c>
      <c r="M7" s="36" t="n">
        <f aca="false">IF(L7-L6&lt;0,0,L7-L6)</f>
        <v>0</v>
      </c>
      <c r="N7" s="36" t="n">
        <f aca="false">IF(M7&lt;0,0,M7)</f>
        <v>0</v>
      </c>
      <c r="O7" s="36" t="n">
        <f aca="false">IF(M7&lt;0,0,M7)</f>
        <v>0</v>
      </c>
      <c r="P7" s="36" t="n">
        <f aca="false">IF(M7*$P$4&lt;$Q$3,$Q$3,M7*$P$4)</f>
        <v>381.78</v>
      </c>
      <c r="Q7" s="36" t="n">
        <f aca="false">IF(N7*$Q$4&lt;$Q$3,$Q$3,N7*$Q$4)</f>
        <v>381.78</v>
      </c>
      <c r="R7" s="35" t="n">
        <f aca="false">IF(P7=$Q$3,$Q$2,IF(P7&gt;$Q$3,O7))</f>
        <v>4242</v>
      </c>
      <c r="S7" s="35" t="n">
        <f aca="false">IF(Q7=$Q$3,$Q$2,IF(Q7&gt;$Q$3,O7))</f>
        <v>4242</v>
      </c>
      <c r="T7" s="35" t="n">
        <f aca="false">IF('składka zdrowotna '!H7="TAK",0,IF('składka zdrowotna '!H7="NIE",1))</f>
        <v>1</v>
      </c>
      <c r="U7" s="35" t="n">
        <f aca="false">IF(T7=1,$Q$3,IF(T7=0,0))</f>
        <v>381.78</v>
      </c>
      <c r="V7" s="2"/>
    </row>
    <row r="8" customFormat="false" ht="15" hidden="false" customHeight="false" outlineLevel="0" collapsed="false">
      <c r="B8" s="1"/>
      <c r="C8" s="33" t="n">
        <v>3</v>
      </c>
      <c r="D8" s="13" t="s">
        <v>15</v>
      </c>
      <c r="E8" s="12" t="n">
        <f aca="false">'składka zdrowotna '!E6+'składka zdrowotna '!E7+'składka zdrowotna '!E8</f>
        <v>0</v>
      </c>
      <c r="F8" s="12" t="n">
        <f aca="false">'składka zdrowotna '!F6+'składka zdrowotna '!F7+'składka zdrowotna '!F8</f>
        <v>0</v>
      </c>
      <c r="G8" s="12" t="n">
        <f aca="false">E8-'składka zdrowotna '!E8</f>
        <v>0</v>
      </c>
      <c r="H8" s="12" t="n">
        <f aca="false">F8-'składka zdrowotna '!F8</f>
        <v>0</v>
      </c>
      <c r="I8" s="12" t="str">
        <f aca="false">'składka zdrowotna '!H8</f>
        <v>NIE</v>
      </c>
      <c r="J8" s="12" t="n">
        <f aca="false">'składka zdrowotna '!G6+'składka zdrowotna '!G7+'składka zdrowotna '!G8</f>
        <v>0</v>
      </c>
      <c r="K8" s="12" t="n">
        <f aca="false">IF(I8="NIE",E8-F8-J8,IF(I8="TAK",G8-H8-J8))</f>
        <v>0</v>
      </c>
      <c r="L8" s="34" t="n">
        <f aca="false">IF(K8&lt;0,0,K8)</f>
        <v>0</v>
      </c>
      <c r="M8" s="35" t="n">
        <f aca="false">IF(L8-M6-M7&lt;0,0,L8-M6-M7)</f>
        <v>0</v>
      </c>
      <c r="N8" s="36" t="n">
        <f aca="false">IF(M8&lt;0,0,M8)</f>
        <v>0</v>
      </c>
      <c r="O8" s="36" t="n">
        <f aca="false">IF(M8&lt;0,0,M8)</f>
        <v>0</v>
      </c>
      <c r="P8" s="36" t="n">
        <f aca="false">IF(M8*$P$4&lt;$Q$3,$Q$3,M8*$P$4)</f>
        <v>381.78</v>
      </c>
      <c r="Q8" s="36" t="n">
        <f aca="false">IF(N8*$Q$4&lt;$Q$3,$Q$3,N8*$Q$4)</f>
        <v>381.78</v>
      </c>
      <c r="R8" s="35" t="n">
        <f aca="false">IF(P8=$Q$3,$Q$2,IF(P8&gt;$Q$3,O8))</f>
        <v>4242</v>
      </c>
      <c r="S8" s="35" t="n">
        <f aca="false">IF(Q8=$Q$3,$Q$2,IF(Q8&gt;$Q$3,O8))</f>
        <v>4242</v>
      </c>
      <c r="T8" s="35" t="n">
        <f aca="false">IF('składka zdrowotna '!H8="TAK",0,IF('składka zdrowotna '!H8="NIE",1))</f>
        <v>1</v>
      </c>
      <c r="U8" s="35" t="n">
        <f aca="false">IF(T8=1,$Q$3,IF(T8=0,0))</f>
        <v>381.78</v>
      </c>
      <c r="V8" s="2"/>
    </row>
    <row r="9" customFormat="false" ht="15" hidden="false" customHeight="false" outlineLevel="0" collapsed="false">
      <c r="B9" s="1"/>
      <c r="C9" s="33" t="n">
        <v>4</v>
      </c>
      <c r="D9" s="13" t="s">
        <v>16</v>
      </c>
      <c r="E9" s="12" t="n">
        <f aca="false">'składka zdrowotna '!E6+'składka zdrowotna '!E7+'składka zdrowotna '!E8+'składka zdrowotna '!E9</f>
        <v>0</v>
      </c>
      <c r="F9" s="12" t="n">
        <f aca="false">'składka zdrowotna '!F6+'składka zdrowotna '!F7+'składka zdrowotna '!F8+'składka zdrowotna '!F9</f>
        <v>0</v>
      </c>
      <c r="G9" s="12" t="n">
        <f aca="false">E9-'składka zdrowotna '!E9</f>
        <v>0</v>
      </c>
      <c r="H9" s="12" t="n">
        <f aca="false">F9-'składka zdrowotna '!F9</f>
        <v>0</v>
      </c>
      <c r="I9" s="12" t="str">
        <f aca="false">'składka zdrowotna '!H9</f>
        <v>NIE</v>
      </c>
      <c r="J9" s="12" t="n">
        <f aca="false">'składka zdrowotna '!G6+'składka zdrowotna '!G7+'składka zdrowotna '!G8+'składka zdrowotna '!G9</f>
        <v>0</v>
      </c>
      <c r="K9" s="12" t="n">
        <f aca="false">IF(I9="NIE",E9-F9-J9,IF(I9="TAK",G9-H9-J9))</f>
        <v>0</v>
      </c>
      <c r="L9" s="34" t="n">
        <f aca="false">IF(K9&lt;0,0,K9)</f>
        <v>0</v>
      </c>
      <c r="M9" s="35" t="n">
        <f aca="false">IF(L9-SUM($N$6:N8)&lt;0,0,L9-SUM($N$6:N8))</f>
        <v>0</v>
      </c>
      <c r="N9" s="36" t="n">
        <f aca="false">IF(M9&lt;0,0,M9)</f>
        <v>0</v>
      </c>
      <c r="O9" s="36" t="n">
        <f aca="false">IF(M9&lt;0,0,M9)</f>
        <v>0</v>
      </c>
      <c r="P9" s="36" t="n">
        <f aca="false">IF(M9*$P$4&lt;$Q$3,$Q$3,M9*$P$4)</f>
        <v>381.78</v>
      </c>
      <c r="Q9" s="36" t="n">
        <f aca="false">IF(N9*$Q$4&lt;$Q$3,$Q$3,N9*$Q$4)</f>
        <v>381.78</v>
      </c>
      <c r="R9" s="35" t="n">
        <f aca="false">IF(P9=$Q$3,$Q$2,IF(P9&gt;$Q$3,O9))</f>
        <v>4242</v>
      </c>
      <c r="S9" s="35" t="n">
        <f aca="false">IF(Q9=$Q$3,$Q$2,IF(Q9&gt;$Q$3,O9))</f>
        <v>4242</v>
      </c>
      <c r="T9" s="35" t="n">
        <f aca="false">IF('składka zdrowotna '!H9="TAK",0,IF('składka zdrowotna '!H9="NIE",1))</f>
        <v>1</v>
      </c>
      <c r="U9" s="35" t="n">
        <f aca="false">IF(T9=1,$Q$3,IF(T9=0,0))</f>
        <v>381.78</v>
      </c>
      <c r="V9" s="2"/>
    </row>
    <row r="10" customFormat="false" ht="15" hidden="false" customHeight="false" outlineLevel="0" collapsed="false">
      <c r="B10" s="1"/>
      <c r="C10" s="33" t="n">
        <v>5</v>
      </c>
      <c r="D10" s="13" t="s">
        <v>17</v>
      </c>
      <c r="E10" s="12" t="n">
        <f aca="false">'składka zdrowotna '!E6+'składka zdrowotna '!E7+'składka zdrowotna '!E8+'składka zdrowotna '!E9+'składka zdrowotna '!E10</f>
        <v>0</v>
      </c>
      <c r="F10" s="12" t="n">
        <f aca="false">'składka zdrowotna '!F6+'składka zdrowotna '!F7+'składka zdrowotna '!F8+'składka zdrowotna '!F9+'składka zdrowotna '!F10</f>
        <v>0</v>
      </c>
      <c r="G10" s="12" t="n">
        <f aca="false">E10-'składka zdrowotna '!E10</f>
        <v>0</v>
      </c>
      <c r="H10" s="12" t="n">
        <f aca="false">F10-'składka zdrowotna '!F10</f>
        <v>0</v>
      </c>
      <c r="I10" s="12" t="str">
        <f aca="false">'składka zdrowotna '!H10</f>
        <v>NIE</v>
      </c>
      <c r="J10" s="12" t="n">
        <f aca="false">'składka zdrowotna '!G6+'składka zdrowotna '!G7+'składka zdrowotna '!G8+'składka zdrowotna '!G9+'składka zdrowotna '!G10</f>
        <v>0</v>
      </c>
      <c r="K10" s="12" t="n">
        <f aca="false">IF(I10="NIE",E10-F10-J10,IF(I10="TAK",G10-H10-J10))</f>
        <v>0</v>
      </c>
      <c r="L10" s="34" t="n">
        <f aca="false">IF(K10&lt;0,0,K10)</f>
        <v>0</v>
      </c>
      <c r="M10" s="35" t="n">
        <f aca="false">IF(L10-SUM($N$6:N9)&lt;0,0,L10-SUM($N$6:N9))</f>
        <v>0</v>
      </c>
      <c r="N10" s="36" t="n">
        <f aca="false">IF(M10&lt;0,0,M10)</f>
        <v>0</v>
      </c>
      <c r="O10" s="36" t="n">
        <f aca="false">IF(M10&lt;0,0,M10)</f>
        <v>0</v>
      </c>
      <c r="P10" s="36" t="n">
        <f aca="false">IF(M10*$P$4&lt;$Q$3,$Q$3,M10*$P$4)</f>
        <v>381.78</v>
      </c>
      <c r="Q10" s="36" t="n">
        <f aca="false">IF(N10*$Q$4&lt;$Q$3,$Q$3,N10*$Q$4)</f>
        <v>381.78</v>
      </c>
      <c r="R10" s="35" t="n">
        <f aca="false">IF(P10=$Q$3,$Q$2,IF(P10&gt;$Q$3,O10))</f>
        <v>4242</v>
      </c>
      <c r="S10" s="35" t="n">
        <f aca="false">IF(Q10=$Q$3,$Q$2,IF(Q10&gt;$Q$3,O10))</f>
        <v>4242</v>
      </c>
      <c r="T10" s="35" t="n">
        <f aca="false">IF('składka zdrowotna '!H10="TAK",0,IF('składka zdrowotna '!H10="NIE",1))</f>
        <v>1</v>
      </c>
      <c r="U10" s="35" t="n">
        <f aca="false">IF(T10=1,$Q$3,IF(T10=0,0))</f>
        <v>381.78</v>
      </c>
      <c r="V10" s="2"/>
    </row>
    <row r="11" customFormat="false" ht="15" hidden="false" customHeight="false" outlineLevel="0" collapsed="false">
      <c r="B11" s="1"/>
      <c r="C11" s="33" t="n">
        <v>6</v>
      </c>
      <c r="D11" s="13" t="s">
        <v>18</v>
      </c>
      <c r="E11" s="12" t="n">
        <f aca="false">'składka zdrowotna '!E6+'składka zdrowotna '!E7+'składka zdrowotna '!E8+'składka zdrowotna '!E9+'składka zdrowotna '!E10+'składka zdrowotna '!E11</f>
        <v>0</v>
      </c>
      <c r="F11" s="12" t="n">
        <f aca="false">'składka zdrowotna '!F6+'składka zdrowotna '!F7+'składka zdrowotna '!F8+'składka zdrowotna '!F9+'składka zdrowotna '!F10+'składka zdrowotna '!F11</f>
        <v>0</v>
      </c>
      <c r="G11" s="12" t="n">
        <f aca="false">E11-'składka zdrowotna '!E11</f>
        <v>0</v>
      </c>
      <c r="H11" s="12" t="n">
        <f aca="false">F11-'składka zdrowotna '!F11</f>
        <v>0</v>
      </c>
      <c r="I11" s="12" t="str">
        <f aca="false">'składka zdrowotna '!H11</f>
        <v>NIE</v>
      </c>
      <c r="J11" s="12" t="n">
        <f aca="false">'składka zdrowotna '!G6+'składka zdrowotna '!G7+'składka zdrowotna '!G8+'składka zdrowotna '!G9+'składka zdrowotna '!G10+'składka zdrowotna '!G11</f>
        <v>0</v>
      </c>
      <c r="K11" s="12" t="n">
        <f aca="false">IF(I11="NIE",E11-F11-J11,IF(I11="TAK",G11-H11-J11))</f>
        <v>0</v>
      </c>
      <c r="L11" s="34" t="n">
        <f aca="false">IF(K11&lt;0,0,K11)</f>
        <v>0</v>
      </c>
      <c r="M11" s="35" t="n">
        <f aca="false">IF(L11-SUM($N$6:N10)&lt;0,0,L11-SUM($N$6:N10))</f>
        <v>0</v>
      </c>
      <c r="N11" s="36" t="n">
        <f aca="false">IF(M11&lt;0,0,M11)</f>
        <v>0</v>
      </c>
      <c r="O11" s="36" t="n">
        <f aca="false">IF(M11&lt;0,0,M11)</f>
        <v>0</v>
      </c>
      <c r="P11" s="36" t="n">
        <f aca="false">IF(M11*$P$4&lt;$Q$3,$Q$3,M11*$P$4)</f>
        <v>381.78</v>
      </c>
      <c r="Q11" s="36" t="n">
        <f aca="false">IF(N11*$Q$4&lt;$Q$3,$Q$3,N11*$Q$4)</f>
        <v>381.78</v>
      </c>
      <c r="R11" s="35" t="n">
        <f aca="false">IF(P11=$Q$3,$Q$2,IF(P11&gt;$Q$3,O11))</f>
        <v>4242</v>
      </c>
      <c r="S11" s="35" t="n">
        <f aca="false">IF(Q11=$Q$3,$Q$2,IF(Q11&gt;$Q$3,O11))</f>
        <v>4242</v>
      </c>
      <c r="T11" s="35" t="n">
        <f aca="false">IF('składka zdrowotna '!H11="TAK",0,IF('składka zdrowotna '!H11="NIE",1))</f>
        <v>1</v>
      </c>
      <c r="U11" s="35" t="n">
        <f aca="false">IF(T11=1,$Q$3,IF(T11=0,0))</f>
        <v>381.78</v>
      </c>
      <c r="V11" s="2"/>
    </row>
    <row r="12" customFormat="false" ht="15" hidden="false" customHeight="false" outlineLevel="0" collapsed="false">
      <c r="B12" s="1"/>
      <c r="C12" s="33" t="n">
        <v>7</v>
      </c>
      <c r="D12" s="13" t="s">
        <v>19</v>
      </c>
      <c r="E12" s="12" t="n">
        <f aca="false">'składka zdrowotna '!E6+'składka zdrowotna '!E7+'składka zdrowotna '!E8+'składka zdrowotna '!E9+'składka zdrowotna '!E10+'składka zdrowotna '!E11+'składka zdrowotna '!E12</f>
        <v>0</v>
      </c>
      <c r="F12" s="12" t="n">
        <f aca="false">'składka zdrowotna '!F6+'składka zdrowotna '!F7+'składka zdrowotna '!F8+'składka zdrowotna '!F9+'składka zdrowotna '!F10+'składka zdrowotna '!F11+'składka zdrowotna '!F12</f>
        <v>0</v>
      </c>
      <c r="G12" s="12" t="n">
        <f aca="false">E12-'składka zdrowotna '!E12</f>
        <v>0</v>
      </c>
      <c r="H12" s="12" t="n">
        <f aca="false">F12-'składka zdrowotna '!F12</f>
        <v>0</v>
      </c>
      <c r="I12" s="12" t="str">
        <f aca="false">'składka zdrowotna '!H12</f>
        <v>NIE</v>
      </c>
      <c r="J12" s="12" t="n">
        <f aca="false">'składka zdrowotna '!G6+'składka zdrowotna '!G7+'składka zdrowotna '!G8+'składka zdrowotna '!G9+'składka zdrowotna '!G10+'składka zdrowotna '!G11+'składka zdrowotna '!G12</f>
        <v>0</v>
      </c>
      <c r="K12" s="12" t="n">
        <f aca="false">IF(I12="NIE",E12-F12-J12,IF(I12="TAK",G12-H12-J12))</f>
        <v>0</v>
      </c>
      <c r="L12" s="34" t="n">
        <f aca="false">IF(K12&lt;0,0,K12)</f>
        <v>0</v>
      </c>
      <c r="M12" s="35" t="n">
        <f aca="false">IF(L12-SUM($N$6:N11)&lt;0,0,L12-SUM($N$6:N11))</f>
        <v>0</v>
      </c>
      <c r="N12" s="36" t="n">
        <f aca="false">IF(M12&lt;0,0,M12)</f>
        <v>0</v>
      </c>
      <c r="O12" s="36" t="n">
        <f aca="false">IF(M12&lt;0,0,M12)</f>
        <v>0</v>
      </c>
      <c r="P12" s="36" t="n">
        <f aca="false">IF(M12*$P$4&lt;$Q$3,$Q$3,M12*$P$4)</f>
        <v>381.78</v>
      </c>
      <c r="Q12" s="36" t="n">
        <f aca="false">IF(N12*$Q$4&lt;$Q$3,$Q$3,N12*$Q$4)</f>
        <v>381.78</v>
      </c>
      <c r="R12" s="35" t="n">
        <f aca="false">IF(P12=$Q$3,$Q$2,IF(P12&gt;$Q$3,O12))</f>
        <v>4242</v>
      </c>
      <c r="S12" s="35" t="n">
        <f aca="false">IF(Q12=$Q$3,$Q$2,IF(Q12&gt;$Q$3,O12))</f>
        <v>4242</v>
      </c>
      <c r="T12" s="35" t="n">
        <f aca="false">IF('składka zdrowotna '!H12="TAK",0,IF('składka zdrowotna '!H12="NIE",1))</f>
        <v>1</v>
      </c>
      <c r="U12" s="35" t="n">
        <f aca="false">IF(T12=1,$Q$3,IF(T12=0,0))</f>
        <v>381.78</v>
      </c>
      <c r="V12" s="2"/>
    </row>
    <row r="13" customFormat="false" ht="15" hidden="false" customHeight="false" outlineLevel="0" collapsed="false">
      <c r="B13" s="1"/>
      <c r="C13" s="33" t="n">
        <v>8</v>
      </c>
      <c r="D13" s="13" t="s">
        <v>20</v>
      </c>
      <c r="E13" s="12" t="n">
        <f aca="false">'składka zdrowotna '!E6+'składka zdrowotna '!E7+'składka zdrowotna '!E8+'składka zdrowotna '!E9+'składka zdrowotna '!E10+'składka zdrowotna '!E11+'składka zdrowotna '!E12+'składka zdrowotna '!E13</f>
        <v>0</v>
      </c>
      <c r="F13" s="12" t="n">
        <f aca="false">'składka zdrowotna '!F6+'składka zdrowotna '!F7+'składka zdrowotna '!F8+'składka zdrowotna '!F9+'składka zdrowotna '!F10+'składka zdrowotna '!F11+'składka zdrowotna '!F12+'składka zdrowotna '!F13</f>
        <v>0</v>
      </c>
      <c r="G13" s="12" t="n">
        <f aca="false">E13-'składka zdrowotna '!E13</f>
        <v>0</v>
      </c>
      <c r="H13" s="12" t="n">
        <f aca="false">F13-'składka zdrowotna '!F13</f>
        <v>0</v>
      </c>
      <c r="I13" s="12" t="str">
        <f aca="false">'składka zdrowotna '!H13</f>
        <v>NIE</v>
      </c>
      <c r="J13" s="12" t="n">
        <f aca="false">'składka zdrowotna '!G6+'składka zdrowotna '!G7+'składka zdrowotna '!G8+'składka zdrowotna '!G9+'składka zdrowotna '!G10+'składka zdrowotna '!G11+'składka zdrowotna '!G12+'składka zdrowotna '!G13</f>
        <v>0</v>
      </c>
      <c r="K13" s="12" t="n">
        <f aca="false">IF(I13="NIE",E13-F13-J13,IF(I13="TAK",G13-H13-J13))</f>
        <v>0</v>
      </c>
      <c r="L13" s="34" t="n">
        <f aca="false">IF(K13&lt;0,0,K13)</f>
        <v>0</v>
      </c>
      <c r="M13" s="35" t="n">
        <f aca="false">IF(L13-SUM($N$6:N12)&lt;0,0,L13-SUM($N$6:N12))</f>
        <v>0</v>
      </c>
      <c r="N13" s="36" t="n">
        <f aca="false">IF(M13&lt;0,0,M13)</f>
        <v>0</v>
      </c>
      <c r="O13" s="36" t="n">
        <f aca="false">IF(M13&lt;0,0,M13)</f>
        <v>0</v>
      </c>
      <c r="P13" s="36" t="n">
        <f aca="false">IF(M13*$P$4&lt;$Q$3,$Q$3,M13*$P$4)</f>
        <v>381.78</v>
      </c>
      <c r="Q13" s="36" t="n">
        <f aca="false">IF(N13*$Q$4&lt;$Q$3,$Q$3,N13*$Q$4)</f>
        <v>381.78</v>
      </c>
      <c r="R13" s="35" t="n">
        <f aca="false">IF(P13=$Q$3,$Q$2,IF(P13&gt;$Q$3,O13))</f>
        <v>4242</v>
      </c>
      <c r="S13" s="35" t="n">
        <f aca="false">IF(Q13=$Q$3,$Q$2,IF(Q13&gt;$Q$3,O13))</f>
        <v>4242</v>
      </c>
      <c r="T13" s="35" t="n">
        <f aca="false">IF('składka zdrowotna '!H13="TAK",0,IF('składka zdrowotna '!H13="NIE",1))</f>
        <v>1</v>
      </c>
      <c r="U13" s="35" t="n">
        <f aca="false">IF(T13=1,$Q$3,IF(T13=0,0))</f>
        <v>381.78</v>
      </c>
      <c r="V13" s="2"/>
    </row>
    <row r="14" customFormat="false" ht="15" hidden="false" customHeight="false" outlineLevel="0" collapsed="false">
      <c r="B14" s="1"/>
      <c r="C14" s="33" t="n">
        <v>9</v>
      </c>
      <c r="D14" s="13" t="s">
        <v>21</v>
      </c>
      <c r="E14" s="12" t="n">
        <f aca="false">'składka zdrowotna '!E6+'składka zdrowotna '!E7+'składka zdrowotna '!E8+'składka zdrowotna '!E9+'składka zdrowotna '!E10+'składka zdrowotna '!E11+'składka zdrowotna '!E12+'składka zdrowotna '!E13+'składka zdrowotna '!E14</f>
        <v>0</v>
      </c>
      <c r="F14" s="12" t="n">
        <f aca="false">'składka zdrowotna '!F6+'składka zdrowotna '!F7+'składka zdrowotna '!F8+'składka zdrowotna '!F9+'składka zdrowotna '!F10+'składka zdrowotna '!F11+'składka zdrowotna '!F12+'składka zdrowotna '!F13+'składka zdrowotna '!F14</f>
        <v>0</v>
      </c>
      <c r="G14" s="12" t="n">
        <f aca="false">E14-'składka zdrowotna '!E14</f>
        <v>0</v>
      </c>
      <c r="H14" s="12" t="n">
        <f aca="false">F14-'składka zdrowotna '!F14</f>
        <v>0</v>
      </c>
      <c r="I14" s="12" t="str">
        <f aca="false">'składka zdrowotna '!H14</f>
        <v>NIE</v>
      </c>
      <c r="J14" s="12" t="n">
        <f aca="false">'składka zdrowotna '!G6+'składka zdrowotna '!G7+'składka zdrowotna '!G8+'składka zdrowotna '!G9+'składka zdrowotna '!G10+'składka zdrowotna '!G11+'składka zdrowotna '!G12+'składka zdrowotna '!G13+'składka zdrowotna '!G14</f>
        <v>0</v>
      </c>
      <c r="K14" s="12" t="n">
        <f aca="false">IF(I14="NIE",E14-F14-J14,IF(I14="TAK",G14-H14-J14))</f>
        <v>0</v>
      </c>
      <c r="L14" s="34" t="n">
        <f aca="false">IF(K14&lt;0,0,K14)</f>
        <v>0</v>
      </c>
      <c r="M14" s="12" t="n">
        <f aca="false">IF(L14-SUM($N$6:N13)&lt;0,0,L14-SUM($N$6:N13))</f>
        <v>0</v>
      </c>
      <c r="N14" s="37" t="n">
        <f aca="false">IF(M14&lt;0,0,M14)</f>
        <v>0</v>
      </c>
      <c r="O14" s="34" t="n">
        <f aca="false">IF(M14&lt;0,0,M14)</f>
        <v>0</v>
      </c>
      <c r="P14" s="34" t="n">
        <f aca="false">IF(M14*$P$4&lt;$Q$3,$Q$3,M14*$P$4)</f>
        <v>381.78</v>
      </c>
      <c r="Q14" s="34" t="n">
        <f aca="false">IF(N14*$Q$4&lt;$Q$3,$Q$3,N14*$Q$4)</f>
        <v>381.78</v>
      </c>
      <c r="R14" s="35" t="n">
        <f aca="false">IF(P14=$Q$3,$Q$2,IF(P14&gt;$Q$3,O14))</f>
        <v>4242</v>
      </c>
      <c r="S14" s="35" t="n">
        <f aca="false">IF(Q14=$Q$3,$Q$2,IF(Q14&gt;$Q$3,O14))</f>
        <v>4242</v>
      </c>
      <c r="T14" s="35" t="n">
        <f aca="false">IF('składka zdrowotna '!H14="TAK",0,IF('składka zdrowotna '!H14="NIE",1))</f>
        <v>1</v>
      </c>
      <c r="U14" s="35" t="n">
        <f aca="false">IF(T14=1,$Q$3,IF(T14=0,0))</f>
        <v>381.78</v>
      </c>
      <c r="V14" s="2"/>
    </row>
    <row r="15" customFormat="false" ht="15" hidden="false" customHeight="false" outlineLevel="0" collapsed="false">
      <c r="B15" s="1"/>
      <c r="C15" s="33" t="n">
        <v>10</v>
      </c>
      <c r="D15" s="13" t="s">
        <v>22</v>
      </c>
      <c r="E15" s="12" t="n">
        <f aca="false">'składka zdrowotna '!E6+'składka zdrowotna '!E7+'składka zdrowotna '!E8+'składka zdrowotna '!E9+'składka zdrowotna '!E10+'składka zdrowotna '!E11+'składka zdrowotna '!E12+'składka zdrowotna '!E13+'składka zdrowotna '!E14+'składka zdrowotna '!E15</f>
        <v>0</v>
      </c>
      <c r="F15" s="12" t="n">
        <f aca="false">'składka zdrowotna '!F6+'składka zdrowotna '!F7+'składka zdrowotna '!F8+'składka zdrowotna '!F9+'składka zdrowotna '!F10+'składka zdrowotna '!F11+'składka zdrowotna '!F12+'składka zdrowotna '!F13+'składka zdrowotna '!F14+'składka zdrowotna '!F15</f>
        <v>0</v>
      </c>
      <c r="G15" s="12" t="n">
        <f aca="false">E15-'składka zdrowotna '!E15</f>
        <v>0</v>
      </c>
      <c r="H15" s="12" t="n">
        <f aca="false">F15-'składka zdrowotna '!F15</f>
        <v>0</v>
      </c>
      <c r="I15" s="12" t="str">
        <f aca="false">'składka zdrowotna '!H15</f>
        <v>NIE</v>
      </c>
      <c r="J15" s="12" t="n">
        <f aca="false">'składka zdrowotna '!G6+'składka zdrowotna '!G7+'składka zdrowotna '!G8+'składka zdrowotna '!G9+'składka zdrowotna '!G10+'składka zdrowotna '!G11+'składka zdrowotna '!G12+'składka zdrowotna '!G13+'składka zdrowotna '!G14+'składka zdrowotna '!G15</f>
        <v>0</v>
      </c>
      <c r="K15" s="12" t="n">
        <f aca="false">IF(I15="NIE",E15-F15-J15,IF(I15="TAK",G15-H15-J15))</f>
        <v>0</v>
      </c>
      <c r="L15" s="34" t="n">
        <f aca="false">IF(K15&lt;0,0,K15)</f>
        <v>0</v>
      </c>
      <c r="M15" s="12" t="n">
        <f aca="false">IF(L15-SUM($N$6:N14)&lt;0,0,L15-SUM($N$6:N14))</f>
        <v>0</v>
      </c>
      <c r="N15" s="37" t="n">
        <f aca="false">IF(M15&lt;0,0,M15)</f>
        <v>0</v>
      </c>
      <c r="O15" s="34" t="n">
        <f aca="false">IF(M15&lt;0,0,M15)</f>
        <v>0</v>
      </c>
      <c r="P15" s="34" t="n">
        <f aca="false">IF(M15*$P$4&lt;$Q$3,$Q$3,M15*$P$4)</f>
        <v>381.78</v>
      </c>
      <c r="Q15" s="34" t="n">
        <f aca="false">IF(N15*$Q$4&lt;$Q$3,$Q$3,N15*$Q$4)</f>
        <v>381.78</v>
      </c>
      <c r="R15" s="35" t="n">
        <f aca="false">IF(P15=$Q$3,$Q$2,IF(P15&gt;$Q$3,O15))</f>
        <v>4242</v>
      </c>
      <c r="S15" s="35" t="n">
        <f aca="false">IF(Q15=$Q$3,$Q$2,IF(Q15&gt;$Q$3,O15))</f>
        <v>4242</v>
      </c>
      <c r="T15" s="35" t="n">
        <f aca="false">IF('składka zdrowotna '!H15="TAK",0,IF('składka zdrowotna '!H15="NIE",1))</f>
        <v>1</v>
      </c>
      <c r="U15" s="35" t="n">
        <f aca="false">IF(T15=1,$Q$3,IF(T15=0,0))</f>
        <v>381.78</v>
      </c>
      <c r="V15" s="2"/>
    </row>
    <row r="16" customFormat="false" ht="15" hidden="false" customHeight="false" outlineLevel="0" collapsed="false">
      <c r="B16" s="1"/>
      <c r="C16" s="33" t="n">
        <v>11</v>
      </c>
      <c r="D16" s="13" t="s">
        <v>23</v>
      </c>
      <c r="E16" s="12" t="n">
        <f aca="false">'składka zdrowotna '!E6+'składka zdrowotna '!E7+'składka zdrowotna '!E8+'składka zdrowotna '!E9+'składka zdrowotna '!E10+'składka zdrowotna '!E11+'składka zdrowotna '!E12+'składka zdrowotna '!E13+'składka zdrowotna '!E14+'składka zdrowotna '!E15+'składka zdrowotna '!E16</f>
        <v>0</v>
      </c>
      <c r="F16" s="12" t="n">
        <f aca="false">'składka zdrowotna '!F6+'składka zdrowotna '!F7+'składka zdrowotna '!F8+'składka zdrowotna '!F9+'składka zdrowotna '!F10+'składka zdrowotna '!F11+'składka zdrowotna '!F12+'składka zdrowotna '!F13+'składka zdrowotna '!F14+'składka zdrowotna '!F15+'składka zdrowotna '!F16</f>
        <v>0</v>
      </c>
      <c r="G16" s="12" t="n">
        <f aca="false">E16-'składka zdrowotna '!E16</f>
        <v>0</v>
      </c>
      <c r="H16" s="12" t="n">
        <f aca="false">F16-'składka zdrowotna '!F16</f>
        <v>0</v>
      </c>
      <c r="I16" s="12" t="str">
        <f aca="false">'składka zdrowotna '!H16</f>
        <v>NIE</v>
      </c>
      <c r="J16" s="12" t="n">
        <f aca="false">'składka zdrowotna '!G6+'składka zdrowotna '!G7+'składka zdrowotna '!G8+'składka zdrowotna '!G9+'składka zdrowotna '!G10+'składka zdrowotna '!G11+'składka zdrowotna '!G12+'składka zdrowotna '!G13+'składka zdrowotna '!G14+'składka zdrowotna '!G15+'składka zdrowotna '!G16</f>
        <v>0</v>
      </c>
      <c r="K16" s="12" t="n">
        <f aca="false">IF(I16="NIE",E16-F16-J16,IF(I16="TAK",G16-H16-J16))</f>
        <v>0</v>
      </c>
      <c r="L16" s="34" t="n">
        <f aca="false">IF(K16&lt;0,0,K16)</f>
        <v>0</v>
      </c>
      <c r="M16" s="12" t="n">
        <f aca="false">IF(L16-SUM($N$6:N15)&lt;0,0,L16-SUM($N$6:N15))</f>
        <v>0</v>
      </c>
      <c r="N16" s="37" t="n">
        <f aca="false">IF(M16&lt;0,0,M16)</f>
        <v>0</v>
      </c>
      <c r="O16" s="34" t="n">
        <f aca="false">IF(M16&lt;0,0,M16)</f>
        <v>0</v>
      </c>
      <c r="P16" s="34" t="n">
        <f aca="false">IF(M16*$P$4&lt;$Q$3,$Q$3,M16*$P$4)</f>
        <v>381.78</v>
      </c>
      <c r="Q16" s="34" t="n">
        <f aca="false">IF(N16*$Q$4&lt;$Q$3,$Q$3,N16*$Q$4)</f>
        <v>381.78</v>
      </c>
      <c r="R16" s="35" t="n">
        <f aca="false">IF(P16=$Q$3,$Q$2,IF(P16&gt;$Q$3,O16))</f>
        <v>4242</v>
      </c>
      <c r="S16" s="35" t="n">
        <f aca="false">IF(Q16=$Q$3,$Q$2,IF(Q16&gt;$Q$3,O16))</f>
        <v>4242</v>
      </c>
      <c r="T16" s="35" t="n">
        <f aca="false">IF('składka zdrowotna '!H16="TAK",0,IF('składka zdrowotna '!H16="NIE",1))</f>
        <v>1</v>
      </c>
      <c r="U16" s="35" t="n">
        <f aca="false">IF(T16=1,$Q$3,IF(T16=0,0))</f>
        <v>381.78</v>
      </c>
      <c r="V16" s="2"/>
    </row>
    <row r="17" customFormat="false" ht="15" hidden="false" customHeight="false" outlineLevel="0" collapsed="false">
      <c r="B17" s="1"/>
      <c r="C17" s="33" t="n">
        <v>12</v>
      </c>
      <c r="D17" s="13" t="s">
        <v>24</v>
      </c>
      <c r="E17" s="12" t="n">
        <f aca="false">'składka zdrowotna '!E6+'składka zdrowotna '!E7+'składka zdrowotna '!E8+'składka zdrowotna '!E9+'składka zdrowotna '!E10+'składka zdrowotna '!E11+'składka zdrowotna '!E12+'składka zdrowotna '!E13+'składka zdrowotna '!E14+'składka zdrowotna '!E15+'składka zdrowotna '!E16+'składka zdrowotna '!E17+'składka zdrowotna '!F60</f>
        <v>0</v>
      </c>
      <c r="F17" s="12" t="n">
        <f aca="false">'składka zdrowotna '!F6+'składka zdrowotna '!F7+'składka zdrowotna '!F8+'składka zdrowotna '!F9+'składka zdrowotna '!F10+'składka zdrowotna '!F11+'składka zdrowotna '!F12+'składka zdrowotna '!F13+'składka zdrowotna '!F14+'składka zdrowotna '!F15+'składka zdrowotna '!F16+'składka zdrowotna '!F17+'składka zdrowotna '!G60+'składka zdrowotna '!E18-'składka zdrowotna '!E19</f>
        <v>0</v>
      </c>
      <c r="G17" s="12" t="n">
        <f aca="false">E17-'składka zdrowotna '!E17</f>
        <v>0</v>
      </c>
      <c r="H17" s="12" t="n">
        <f aca="false">F17-'składka zdrowotna '!F17</f>
        <v>0</v>
      </c>
      <c r="I17" s="12" t="str">
        <f aca="false">'składka zdrowotna '!H17</f>
        <v>NIE</v>
      </c>
      <c r="J17" s="12" t="n">
        <f aca="false">'składka zdrowotna '!G6+'składka zdrowotna '!G7+'składka zdrowotna '!G8+'składka zdrowotna '!G9+'składka zdrowotna '!G10+'składka zdrowotna '!G11+'składka zdrowotna '!G12+'składka zdrowotna '!G13+'składka zdrowotna '!G14+'składka zdrowotna '!G15+'składka zdrowotna '!G16+'składka zdrowotna '!G17</f>
        <v>0</v>
      </c>
      <c r="K17" s="12" t="n">
        <f aca="false">IF(I17="NIE",E17-F17-J17,IF(I17="TAK",G17-H17-J17))</f>
        <v>0</v>
      </c>
      <c r="L17" s="34" t="n">
        <f aca="false">IF(K17&lt;0,0,K17)</f>
        <v>0</v>
      </c>
      <c r="M17" s="12" t="n">
        <f aca="false">IF(L17-SUM($N$6:N16)&lt;0,0,L17-SUM($N$6:N16))</f>
        <v>0</v>
      </c>
      <c r="N17" s="37" t="n">
        <f aca="false">IF(M17&lt;0,0,M17)</f>
        <v>0</v>
      </c>
      <c r="O17" s="34" t="n">
        <f aca="false">IF(M17&lt;0,0,M17)</f>
        <v>0</v>
      </c>
      <c r="P17" s="34" t="n">
        <f aca="false">IF(M17*$P$4&lt;$Q$3,$Q$3,M17*$P$4)</f>
        <v>381.78</v>
      </c>
      <c r="Q17" s="34" t="n">
        <f aca="false">IF(N17*$Q$4&lt;$Q$3,$Q$3,N17*$Q$4)</f>
        <v>381.78</v>
      </c>
      <c r="R17" s="35" t="n">
        <f aca="false">IF(P17=$Q$3,$Q$2,IF(P17&gt;$Q$3,O17))</f>
        <v>4242</v>
      </c>
      <c r="S17" s="35" t="n">
        <f aca="false">IF(Q17=$Q$3,$Q$2,IF(Q17&gt;$Q$3,O17))</f>
        <v>4242</v>
      </c>
      <c r="T17" s="35" t="n">
        <f aca="false">IF('składka zdrowotna '!H17="TAK",0,IF('składka zdrowotna '!H17="NIE",1))</f>
        <v>1</v>
      </c>
      <c r="U17" s="35" t="n">
        <f aca="false">IF(T17=1,$Q$3,IF(T17=0,0))</f>
        <v>381.78</v>
      </c>
      <c r="V17" s="2"/>
    </row>
    <row r="18" customFormat="false" ht="15" hidden="false" customHeight="false" outlineLevel="0" collapsed="false">
      <c r="B18" s="1"/>
      <c r="C18" s="1"/>
      <c r="D18" s="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2"/>
      <c r="T18" s="38" t="n">
        <f aca="false">SUM(T6:T17)</f>
        <v>12</v>
      </c>
      <c r="U18" s="38" t="n">
        <f aca="false">SUM(U6:U17)</f>
        <v>4581.36</v>
      </c>
      <c r="V18" s="2"/>
    </row>
    <row r="19" customFormat="false" ht="15" hidden="false" customHeight="false" outlineLevel="0" collapsed="false">
      <c r="B19" s="1"/>
      <c r="C19" s="1"/>
      <c r="D19" s="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  <c r="S19" s="2"/>
      <c r="T19" s="2"/>
      <c r="U19" s="2"/>
      <c r="V19" s="2"/>
    </row>
    <row r="20" customFormat="false" ht="15" hidden="false" customHeight="false" outlineLevel="0" collapsed="false">
      <c r="Q20" s="2"/>
      <c r="R20" s="2"/>
      <c r="S20" s="2"/>
      <c r="T20" s="2"/>
      <c r="U20" s="2"/>
      <c r="V20" s="2"/>
    </row>
    <row r="21" customFormat="false" ht="30" hidden="false" customHeight="false" outlineLevel="0" collapsed="false">
      <c r="C21" s="39"/>
      <c r="D21" s="39"/>
      <c r="E21" s="39"/>
      <c r="Q21" s="2"/>
      <c r="R21" s="40" t="s">
        <v>53</v>
      </c>
      <c r="S21" s="41" t="s">
        <v>54</v>
      </c>
      <c r="T21" s="40" t="s">
        <v>55</v>
      </c>
      <c r="U21" s="41" t="s">
        <v>56</v>
      </c>
      <c r="V21" s="2"/>
    </row>
    <row r="22" customFormat="false" ht="15" hidden="false" customHeight="false" outlineLevel="0" collapsed="false">
      <c r="C22" s="39"/>
      <c r="D22" s="42" t="s">
        <v>57</v>
      </c>
      <c r="E22" s="39"/>
      <c r="Q22" s="2"/>
      <c r="R22" s="38" t="n">
        <f aca="false">K17</f>
        <v>0</v>
      </c>
      <c r="S22" s="38" t="n">
        <f aca="false">R22*P4</f>
        <v>0</v>
      </c>
      <c r="T22" s="38" t="n">
        <f aca="false">K17</f>
        <v>0</v>
      </c>
      <c r="U22" s="38" t="n">
        <f aca="false">T22*Q4</f>
        <v>0</v>
      </c>
      <c r="V22" s="2"/>
    </row>
    <row r="23" customFormat="false" ht="15" hidden="false" customHeight="false" outlineLevel="0" collapsed="false">
      <c r="C23" s="39"/>
      <c r="D23" s="42" t="s">
        <v>13</v>
      </c>
      <c r="E23" s="39"/>
      <c r="Q23" s="2"/>
      <c r="R23" s="43" t="n">
        <f aca="false">IF(R22&gt;R24,R22,IF(R22&lt;=R24,R24))</f>
        <v>50904</v>
      </c>
      <c r="S23" s="43" t="n">
        <f aca="false">IF(S22&gt;U18,S22,IF(S22&lt;=U18,U18))</f>
        <v>4581.36</v>
      </c>
      <c r="T23" s="43" t="n">
        <f aca="false">IF(T22&gt;T24,T22,IF(T22&lt;=T24,T24))</f>
        <v>50904</v>
      </c>
      <c r="U23" s="43" t="n">
        <f aca="false">IF(U22&gt;U18,U22,IF(U22&lt;=U18,U18))</f>
        <v>4581.36</v>
      </c>
      <c r="V23" s="2"/>
    </row>
    <row r="24" customFormat="false" ht="15" hidden="false" customHeight="false" outlineLevel="0" collapsed="false">
      <c r="C24" s="39"/>
      <c r="D24" s="39"/>
      <c r="E24" s="39"/>
      <c r="Q24" s="2"/>
      <c r="R24" s="38" t="n">
        <f aca="false">SUM('składka zdrowotna '!L6:L17)</f>
        <v>50904</v>
      </c>
      <c r="S24" s="38"/>
      <c r="T24" s="38" t="n">
        <f aca="false">SUM('składka zdrowotna '!N6:N17)</f>
        <v>50904</v>
      </c>
      <c r="U24" s="38"/>
      <c r="V24" s="2"/>
    </row>
    <row r="25" customFormat="false" ht="15" hidden="false" customHeight="false" outlineLevel="0" collapsed="false">
      <c r="Q25" s="2"/>
      <c r="R25" s="2"/>
      <c r="S25" s="2"/>
      <c r="T25" s="2"/>
      <c r="U25" s="2"/>
      <c r="V25" s="2"/>
    </row>
    <row r="26" customFormat="false" ht="15" hidden="false" customHeight="false" outlineLevel="0" collapsed="false">
      <c r="Q26" s="2"/>
      <c r="R26" s="2"/>
      <c r="S26" s="2"/>
      <c r="T26" s="2"/>
      <c r="U26" s="2"/>
      <c r="V26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2024-05-16T11:26:01Z</dcterms:created>
  <dc:creator>joanna luksza</dc:creator>
  <dc:description/>
  <dc:language>pl-PL</dc:language>
  <cp:lastModifiedBy>Joanna Łuksza</cp:lastModifiedBy>
  <dcterms:modified xsi:type="dcterms:W3CDTF">2025-04-09T14:24:31Z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